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tabRatio="825"/>
  </bookViews>
  <sheets>
    <sheet name="Instruções" sheetId="20" r:id="rId1"/>
    <sheet name="Investimentos" sheetId="16" r:id="rId2"/>
    <sheet name="Renda Variável" sheetId="15" r:id="rId3"/>
    <sheet name="Renda Fixa" sheetId="14" r:id="rId4"/>
    <sheet name="Contas" sheetId="6" r:id="rId5"/>
    <sheet name="Mov Contas" sheetId="19" r:id="rId6"/>
    <sheet name="Cadastro" sheetId="17" r:id="rId7"/>
    <sheet name="Auxiliar" sheetId="18" state="hidden" r:id="rId8"/>
  </sheets>
  <definedNames>
    <definedName name="eixox_rendafixa">OFFSET(Auxiliar!$V$1,0,0,COUNT(Auxiliar!$X:$X),1)</definedName>
    <definedName name="eixox_rendavariavel">OFFSET(Auxiliar!$G$1,0,0,COUNT(Auxiliar!$I:$I),1)</definedName>
    <definedName name="eixoy_rendafixa">OFFSET(Auxiliar!$X$1,0,0,COUNT(Auxiliar!$X:$X),1)</definedName>
    <definedName name="eixoy_rendafixa_lucro">OFFSET(Auxiliar!$Y$1,0,0,COUNT(Auxiliar!$X:$X),1)</definedName>
    <definedName name="eixoy_rendavariavel_lucro">OFFSET(Auxiliar!$J$1,0,0,COUNT(Auxiliar!$I:$I),1)</definedName>
    <definedName name="eixoy_rendavariavel_posicao_atual">OFFSET(Auxiliar!$I$1,0,0,COUNT(Auxiliar!$I:$I),1)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" i="18" l="1"/>
  <c r="T3" i="18"/>
  <c r="T4" i="18"/>
  <c r="T5" i="18"/>
  <c r="T6" i="18"/>
  <c r="T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149" i="18"/>
  <c r="T150" i="18"/>
  <c r="T151" i="18"/>
  <c r="T152" i="18"/>
  <c r="T153" i="18"/>
  <c r="T154" i="18"/>
  <c r="T155" i="18"/>
  <c r="T156" i="18"/>
  <c r="T157" i="18"/>
  <c r="T158" i="18"/>
  <c r="T159" i="18"/>
  <c r="T160" i="18"/>
  <c r="T161" i="18"/>
  <c r="T162" i="18"/>
  <c r="T163" i="18"/>
  <c r="T164" i="18"/>
  <c r="T165" i="18"/>
  <c r="T166" i="18"/>
  <c r="T167" i="18"/>
  <c r="T168" i="18"/>
  <c r="T169" i="18"/>
  <c r="T170" i="18"/>
  <c r="T171" i="18"/>
  <c r="T172" i="18"/>
  <c r="T173" i="18"/>
  <c r="T174" i="18"/>
  <c r="T175" i="18"/>
  <c r="T176" i="18"/>
  <c r="T177" i="18"/>
  <c r="T178" i="18"/>
  <c r="T179" i="18"/>
  <c r="T180" i="18"/>
  <c r="T181" i="18"/>
  <c r="T182" i="18"/>
  <c r="T183" i="18"/>
  <c r="T184" i="18"/>
  <c r="T185" i="18"/>
  <c r="T186" i="18"/>
  <c r="T187" i="18"/>
  <c r="T188" i="18"/>
  <c r="T189" i="18"/>
  <c r="T190" i="18"/>
  <c r="T191" i="18"/>
  <c r="T192" i="18"/>
  <c r="T193" i="18"/>
  <c r="T194" i="18"/>
  <c r="T195" i="18"/>
  <c r="T196" i="18"/>
  <c r="T197" i="18"/>
  <c r="T198" i="18"/>
  <c r="T199" i="18"/>
  <c r="T200" i="18"/>
  <c r="T201" i="18"/>
  <c r="T202" i="18"/>
  <c r="T203" i="18"/>
  <c r="T204" i="18"/>
  <c r="T205" i="18"/>
  <c r="T206" i="18"/>
  <c r="T207" i="18"/>
  <c r="T208" i="18"/>
  <c r="T209" i="18"/>
  <c r="T210" i="18"/>
  <c r="T211" i="18"/>
  <c r="T212" i="18"/>
  <c r="T213" i="18"/>
  <c r="T214" i="18"/>
  <c r="T215" i="18"/>
  <c r="T216" i="18"/>
  <c r="T217" i="18"/>
  <c r="T218" i="18"/>
  <c r="T219" i="18"/>
  <c r="T220" i="18"/>
  <c r="T221" i="18"/>
  <c r="T222" i="18"/>
  <c r="T223" i="18"/>
  <c r="T224" i="18"/>
  <c r="T225" i="18"/>
  <c r="T226" i="18"/>
  <c r="T227" i="18"/>
  <c r="T228" i="18"/>
  <c r="T229" i="18"/>
  <c r="T230" i="18"/>
  <c r="T231" i="18"/>
  <c r="T232" i="18"/>
  <c r="T233" i="18"/>
  <c r="T234" i="18"/>
  <c r="T235" i="18"/>
  <c r="T236" i="18"/>
  <c r="T237" i="18"/>
  <c r="T238" i="18"/>
  <c r="T239" i="18"/>
  <c r="T240" i="18"/>
  <c r="T241" i="18"/>
  <c r="T242" i="18"/>
  <c r="T243" i="18"/>
  <c r="T244" i="18"/>
  <c r="T245" i="18"/>
  <c r="T246" i="18"/>
  <c r="T247" i="18"/>
  <c r="T248" i="18"/>
  <c r="T249" i="18"/>
  <c r="T250" i="18"/>
  <c r="T251" i="18"/>
  <c r="T252" i="18"/>
  <c r="T253" i="18"/>
  <c r="T254" i="18"/>
  <c r="T255" i="18"/>
  <c r="T256" i="18"/>
  <c r="T257" i="18"/>
  <c r="T258" i="18"/>
  <c r="T259" i="18"/>
  <c r="T260" i="18"/>
  <c r="T261" i="18"/>
  <c r="T262" i="18"/>
  <c r="T263" i="18"/>
  <c r="T264" i="18"/>
  <c r="T265" i="18"/>
  <c r="T266" i="18"/>
  <c r="T267" i="18"/>
  <c r="T268" i="18"/>
  <c r="T269" i="18"/>
  <c r="T270" i="18"/>
  <c r="T271" i="18"/>
  <c r="T272" i="18"/>
  <c r="T273" i="18"/>
  <c r="T274" i="18"/>
  <c r="T275" i="18"/>
  <c r="T276" i="18"/>
  <c r="T277" i="18"/>
  <c r="T278" i="18"/>
  <c r="T279" i="18"/>
  <c r="T280" i="18"/>
  <c r="T281" i="18"/>
  <c r="T282" i="18"/>
  <c r="T283" i="18"/>
  <c r="T284" i="18"/>
  <c r="T285" i="18"/>
  <c r="T286" i="18"/>
  <c r="T287" i="18"/>
  <c r="T288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344" i="18"/>
  <c r="T345" i="18"/>
  <c r="T346" i="18"/>
  <c r="T347" i="18"/>
  <c r="T348" i="18"/>
  <c r="T349" i="18"/>
  <c r="T350" i="18"/>
  <c r="T351" i="18"/>
  <c r="T352" i="18"/>
  <c r="T353" i="18"/>
  <c r="T354" i="18"/>
  <c r="T355" i="18"/>
  <c r="T356" i="18"/>
  <c r="T357" i="18"/>
  <c r="T358" i="18"/>
  <c r="T359" i="18"/>
  <c r="T360" i="18"/>
  <c r="T361" i="18"/>
  <c r="T362" i="18"/>
  <c r="T363" i="18"/>
  <c r="T364" i="18"/>
  <c r="T365" i="18"/>
  <c r="T366" i="18"/>
  <c r="T367" i="18"/>
  <c r="T368" i="18"/>
  <c r="T369" i="18"/>
  <c r="T370" i="18"/>
  <c r="T371" i="18"/>
  <c r="T372" i="18"/>
  <c r="T373" i="18"/>
  <c r="T374" i="18"/>
  <c r="T375" i="18"/>
  <c r="T376" i="18"/>
  <c r="T377" i="18"/>
  <c r="T378" i="18"/>
  <c r="T379" i="18"/>
  <c r="T380" i="18"/>
  <c r="T381" i="18"/>
  <c r="T382" i="18"/>
  <c r="T383" i="18"/>
  <c r="T384" i="18"/>
  <c r="T385" i="18"/>
  <c r="T386" i="18"/>
  <c r="T387" i="18"/>
  <c r="T388" i="18"/>
  <c r="T389" i="18"/>
  <c r="T390" i="18"/>
  <c r="T391" i="18"/>
  <c r="T392" i="18"/>
  <c r="T393" i="18"/>
  <c r="T394" i="18"/>
  <c r="T395" i="18"/>
  <c r="T396" i="18"/>
  <c r="T397" i="18"/>
  <c r="T398" i="18"/>
  <c r="T399" i="18"/>
  <c r="T400" i="18"/>
  <c r="T1" i="18"/>
  <c r="E2" i="18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0" i="18"/>
  <c r="E111" i="18"/>
  <c r="E112" i="18"/>
  <c r="E113" i="18"/>
  <c r="E114" i="18"/>
  <c r="E115" i="18"/>
  <c r="E116" i="18"/>
  <c r="E117" i="18"/>
  <c r="E118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49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4" i="18"/>
  <c r="E165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2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209" i="18"/>
  <c r="E210" i="18"/>
  <c r="E211" i="18"/>
  <c r="E212" i="18"/>
  <c r="E213" i="18"/>
  <c r="E214" i="18"/>
  <c r="E215" i="18"/>
  <c r="E216" i="18"/>
  <c r="E217" i="18"/>
  <c r="E218" i="18"/>
  <c r="E219" i="18"/>
  <c r="E220" i="18"/>
  <c r="E221" i="18"/>
  <c r="E222" i="18"/>
  <c r="E223" i="18"/>
  <c r="E224" i="18"/>
  <c r="E225" i="18"/>
  <c r="E226" i="18"/>
  <c r="E227" i="18"/>
  <c r="E228" i="18"/>
  <c r="E229" i="18"/>
  <c r="E230" i="18"/>
  <c r="E231" i="18"/>
  <c r="E232" i="18"/>
  <c r="E233" i="18"/>
  <c r="E234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6" i="18"/>
  <c r="E277" i="18"/>
  <c r="E278" i="18"/>
  <c r="E279" i="18"/>
  <c r="E280" i="18"/>
  <c r="E281" i="18"/>
  <c r="E282" i="18"/>
  <c r="E283" i="18"/>
  <c r="E284" i="18"/>
  <c r="E285" i="18"/>
  <c r="E286" i="18"/>
  <c r="E287" i="18"/>
  <c r="E288" i="18"/>
  <c r="E289" i="18"/>
  <c r="E290" i="18"/>
  <c r="E291" i="18"/>
  <c r="E292" i="18"/>
  <c r="E293" i="18"/>
  <c r="E294" i="18"/>
  <c r="E295" i="18"/>
  <c r="E296" i="18"/>
  <c r="E297" i="18"/>
  <c r="E298" i="18"/>
  <c r="E299" i="18"/>
  <c r="E300" i="18"/>
  <c r="E301" i="18"/>
  <c r="E302" i="18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1" i="18"/>
  <c r="E322" i="18"/>
  <c r="E323" i="18"/>
  <c r="E324" i="18"/>
  <c r="E325" i="18"/>
  <c r="E326" i="18"/>
  <c r="E327" i="18"/>
  <c r="E328" i="18"/>
  <c r="E329" i="18"/>
  <c r="E330" i="18"/>
  <c r="E331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4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0" i="18"/>
  <c r="E361" i="18"/>
  <c r="E362" i="18"/>
  <c r="E363" i="18"/>
  <c r="E364" i="18"/>
  <c r="E365" i="18"/>
  <c r="E366" i="18"/>
  <c r="E367" i="18"/>
  <c r="E368" i="18"/>
  <c r="E369" i="18"/>
  <c r="E370" i="18"/>
  <c r="E371" i="18"/>
  <c r="E372" i="18"/>
  <c r="E373" i="18"/>
  <c r="E374" i="18"/>
  <c r="E375" i="18"/>
  <c r="E376" i="18"/>
  <c r="E377" i="18"/>
  <c r="E378" i="18"/>
  <c r="E379" i="18"/>
  <c r="E380" i="18"/>
  <c r="E381" i="18"/>
  <c r="E382" i="18"/>
  <c r="E383" i="18"/>
  <c r="E384" i="18"/>
  <c r="E385" i="18"/>
  <c r="E386" i="18"/>
  <c r="E387" i="18"/>
  <c r="E388" i="18"/>
  <c r="E389" i="18"/>
  <c r="E390" i="18"/>
  <c r="E391" i="18"/>
  <c r="E392" i="18"/>
  <c r="E393" i="18"/>
  <c r="E394" i="18"/>
  <c r="E395" i="18"/>
  <c r="E396" i="18"/>
  <c r="E397" i="18"/>
  <c r="E398" i="18"/>
  <c r="E399" i="18"/>
  <c r="E400" i="18"/>
  <c r="E1" i="18"/>
  <c r="F18" i="16" l="1"/>
  <c r="F17" i="16"/>
  <c r="F16" i="16"/>
  <c r="F15" i="16"/>
  <c r="F14" i="16"/>
  <c r="F13" i="16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36" i="18"/>
  <c r="S37" i="18"/>
  <c r="S38" i="18"/>
  <c r="S39" i="18"/>
  <c r="S40" i="18"/>
  <c r="S41" i="18"/>
  <c r="S42" i="18"/>
  <c r="S43" i="18"/>
  <c r="S44" i="18"/>
  <c r="S45" i="18"/>
  <c r="S46" i="18"/>
  <c r="S47" i="18"/>
  <c r="S48" i="18"/>
  <c r="S49" i="18"/>
  <c r="S50" i="18"/>
  <c r="S51" i="18"/>
  <c r="S52" i="18"/>
  <c r="S53" i="18"/>
  <c r="S54" i="18"/>
  <c r="S55" i="18"/>
  <c r="S56" i="18"/>
  <c r="S57" i="18"/>
  <c r="S58" i="18"/>
  <c r="S59" i="18"/>
  <c r="S60" i="18"/>
  <c r="S61" i="18"/>
  <c r="S62" i="18"/>
  <c r="S63" i="18"/>
  <c r="S64" i="18"/>
  <c r="S65" i="18"/>
  <c r="S66" i="18"/>
  <c r="S67" i="18"/>
  <c r="S68" i="18"/>
  <c r="S69" i="18"/>
  <c r="S70" i="18"/>
  <c r="S71" i="18"/>
  <c r="S72" i="18"/>
  <c r="S73" i="18"/>
  <c r="S74" i="18"/>
  <c r="S75" i="18"/>
  <c r="S76" i="18"/>
  <c r="S77" i="18"/>
  <c r="S78" i="18"/>
  <c r="S79" i="18"/>
  <c r="S80" i="18"/>
  <c r="S81" i="18"/>
  <c r="S82" i="18"/>
  <c r="S83" i="18"/>
  <c r="S84" i="18"/>
  <c r="S85" i="18"/>
  <c r="S86" i="18"/>
  <c r="S87" i="18"/>
  <c r="S88" i="18"/>
  <c r="S89" i="18"/>
  <c r="S90" i="18"/>
  <c r="S91" i="18"/>
  <c r="S92" i="18"/>
  <c r="S93" i="18"/>
  <c r="S94" i="18"/>
  <c r="S95" i="18"/>
  <c r="S96" i="18"/>
  <c r="S97" i="18"/>
  <c r="S98" i="18"/>
  <c r="S99" i="18"/>
  <c r="S100" i="18"/>
  <c r="S101" i="18"/>
  <c r="S102" i="18"/>
  <c r="S103" i="18"/>
  <c r="S104" i="18"/>
  <c r="S105" i="18"/>
  <c r="S106" i="18"/>
  <c r="S107" i="18"/>
  <c r="S108" i="18"/>
  <c r="S109" i="18"/>
  <c r="S110" i="18"/>
  <c r="S111" i="18"/>
  <c r="S112" i="18"/>
  <c r="S113" i="18"/>
  <c r="S114" i="18"/>
  <c r="S115" i="18"/>
  <c r="S116" i="18"/>
  <c r="S117" i="18"/>
  <c r="S118" i="18"/>
  <c r="S119" i="18"/>
  <c r="S120" i="18"/>
  <c r="S121" i="18"/>
  <c r="S122" i="18"/>
  <c r="S123" i="18"/>
  <c r="S124" i="18"/>
  <c r="S125" i="18"/>
  <c r="S126" i="18"/>
  <c r="S127" i="18"/>
  <c r="S128" i="18"/>
  <c r="S129" i="18"/>
  <c r="S130" i="18"/>
  <c r="S131" i="18"/>
  <c r="S132" i="18"/>
  <c r="S133" i="18"/>
  <c r="S134" i="18"/>
  <c r="S135" i="18"/>
  <c r="S136" i="18"/>
  <c r="S137" i="18"/>
  <c r="S138" i="18"/>
  <c r="S139" i="18"/>
  <c r="S140" i="18"/>
  <c r="S141" i="18"/>
  <c r="S142" i="18"/>
  <c r="S143" i="18"/>
  <c r="S144" i="18"/>
  <c r="S145" i="18"/>
  <c r="S146" i="18"/>
  <c r="S147" i="18"/>
  <c r="S148" i="18"/>
  <c r="S149" i="18"/>
  <c r="S150" i="18"/>
  <c r="S151" i="18"/>
  <c r="S152" i="18"/>
  <c r="S153" i="18"/>
  <c r="S154" i="18"/>
  <c r="S155" i="18"/>
  <c r="S156" i="18"/>
  <c r="S157" i="18"/>
  <c r="S158" i="18"/>
  <c r="S159" i="18"/>
  <c r="S160" i="18"/>
  <c r="S161" i="18"/>
  <c r="S162" i="18"/>
  <c r="S163" i="18"/>
  <c r="S164" i="18"/>
  <c r="S165" i="18"/>
  <c r="S166" i="18"/>
  <c r="S167" i="18"/>
  <c r="S168" i="18"/>
  <c r="S169" i="18"/>
  <c r="S170" i="18"/>
  <c r="S171" i="18"/>
  <c r="S172" i="18"/>
  <c r="S173" i="18"/>
  <c r="S174" i="18"/>
  <c r="S175" i="18"/>
  <c r="S176" i="18"/>
  <c r="S177" i="18"/>
  <c r="S178" i="18"/>
  <c r="S179" i="18"/>
  <c r="S180" i="18"/>
  <c r="S181" i="18"/>
  <c r="S182" i="18"/>
  <c r="S183" i="18"/>
  <c r="S184" i="18"/>
  <c r="S185" i="18"/>
  <c r="S186" i="18"/>
  <c r="S187" i="18"/>
  <c r="S188" i="18"/>
  <c r="S189" i="18"/>
  <c r="S190" i="18"/>
  <c r="S191" i="18"/>
  <c r="S192" i="18"/>
  <c r="S193" i="18"/>
  <c r="S194" i="18"/>
  <c r="S195" i="18"/>
  <c r="S196" i="18"/>
  <c r="S197" i="18"/>
  <c r="S198" i="18"/>
  <c r="S199" i="18"/>
  <c r="S200" i="18"/>
  <c r="S201" i="18"/>
  <c r="S202" i="18"/>
  <c r="S203" i="18"/>
  <c r="S204" i="18"/>
  <c r="S205" i="18"/>
  <c r="S206" i="18"/>
  <c r="S207" i="18"/>
  <c r="S208" i="18"/>
  <c r="S209" i="18"/>
  <c r="S210" i="18"/>
  <c r="S211" i="18"/>
  <c r="S212" i="18"/>
  <c r="S213" i="18"/>
  <c r="S214" i="18"/>
  <c r="S215" i="18"/>
  <c r="S216" i="18"/>
  <c r="S217" i="18"/>
  <c r="S218" i="18"/>
  <c r="S219" i="18"/>
  <c r="S220" i="18"/>
  <c r="S221" i="18"/>
  <c r="S222" i="18"/>
  <c r="S223" i="18"/>
  <c r="S224" i="18"/>
  <c r="S225" i="18"/>
  <c r="S226" i="18"/>
  <c r="S227" i="18"/>
  <c r="S228" i="18"/>
  <c r="S229" i="18"/>
  <c r="S230" i="18"/>
  <c r="S231" i="18"/>
  <c r="S232" i="18"/>
  <c r="S233" i="18"/>
  <c r="S234" i="18"/>
  <c r="S235" i="18"/>
  <c r="S236" i="18"/>
  <c r="S237" i="18"/>
  <c r="S238" i="18"/>
  <c r="S239" i="18"/>
  <c r="S240" i="18"/>
  <c r="S241" i="18"/>
  <c r="S242" i="18"/>
  <c r="S243" i="18"/>
  <c r="S244" i="18"/>
  <c r="S245" i="18"/>
  <c r="S246" i="18"/>
  <c r="S247" i="18"/>
  <c r="S248" i="18"/>
  <c r="S249" i="18"/>
  <c r="S250" i="18"/>
  <c r="S251" i="18"/>
  <c r="S252" i="18"/>
  <c r="S253" i="18"/>
  <c r="S254" i="18"/>
  <c r="S255" i="18"/>
  <c r="S256" i="18"/>
  <c r="S257" i="18"/>
  <c r="S258" i="18"/>
  <c r="S259" i="18"/>
  <c r="S260" i="18"/>
  <c r="S261" i="18"/>
  <c r="S262" i="18"/>
  <c r="S263" i="18"/>
  <c r="S264" i="18"/>
  <c r="S265" i="18"/>
  <c r="S266" i="18"/>
  <c r="S267" i="18"/>
  <c r="S268" i="18"/>
  <c r="S269" i="18"/>
  <c r="S270" i="18"/>
  <c r="S271" i="18"/>
  <c r="S272" i="18"/>
  <c r="S273" i="18"/>
  <c r="S274" i="18"/>
  <c r="S275" i="18"/>
  <c r="S276" i="18"/>
  <c r="S277" i="18"/>
  <c r="S278" i="18"/>
  <c r="S279" i="18"/>
  <c r="S280" i="18"/>
  <c r="S281" i="18"/>
  <c r="S282" i="18"/>
  <c r="S283" i="18"/>
  <c r="S284" i="18"/>
  <c r="S285" i="18"/>
  <c r="S286" i="18"/>
  <c r="S287" i="18"/>
  <c r="S288" i="18"/>
  <c r="S289" i="18"/>
  <c r="S290" i="18"/>
  <c r="S291" i="18"/>
  <c r="S292" i="18"/>
  <c r="S293" i="18"/>
  <c r="S294" i="18"/>
  <c r="S295" i="18"/>
  <c r="S296" i="18"/>
  <c r="S297" i="18"/>
  <c r="S298" i="18"/>
  <c r="S299" i="18"/>
  <c r="S300" i="18"/>
  <c r="S301" i="18"/>
  <c r="S302" i="18"/>
  <c r="S303" i="18"/>
  <c r="S304" i="18"/>
  <c r="S305" i="18"/>
  <c r="S306" i="18"/>
  <c r="S307" i="18"/>
  <c r="S308" i="18"/>
  <c r="S309" i="18"/>
  <c r="S310" i="18"/>
  <c r="S311" i="18"/>
  <c r="S312" i="18"/>
  <c r="S313" i="18"/>
  <c r="S314" i="18"/>
  <c r="S315" i="18"/>
  <c r="S316" i="18"/>
  <c r="S317" i="18"/>
  <c r="S318" i="18"/>
  <c r="S319" i="18"/>
  <c r="S320" i="18"/>
  <c r="S321" i="18"/>
  <c r="S322" i="18"/>
  <c r="S323" i="18"/>
  <c r="S324" i="18"/>
  <c r="S325" i="18"/>
  <c r="S326" i="18"/>
  <c r="S327" i="18"/>
  <c r="S328" i="18"/>
  <c r="S329" i="18"/>
  <c r="S330" i="18"/>
  <c r="S331" i="18"/>
  <c r="S332" i="18"/>
  <c r="S333" i="18"/>
  <c r="S334" i="18"/>
  <c r="S335" i="18"/>
  <c r="S336" i="18"/>
  <c r="S337" i="18"/>
  <c r="S338" i="18"/>
  <c r="S339" i="18"/>
  <c r="S340" i="18"/>
  <c r="S341" i="18"/>
  <c r="S342" i="18"/>
  <c r="S343" i="18"/>
  <c r="S344" i="18"/>
  <c r="S345" i="18"/>
  <c r="S346" i="18"/>
  <c r="S347" i="18"/>
  <c r="S348" i="18"/>
  <c r="S349" i="18"/>
  <c r="S350" i="18"/>
  <c r="S351" i="18"/>
  <c r="S352" i="18"/>
  <c r="S353" i="18"/>
  <c r="S354" i="18"/>
  <c r="S355" i="18"/>
  <c r="S356" i="18"/>
  <c r="S357" i="18"/>
  <c r="S358" i="18"/>
  <c r="S359" i="18"/>
  <c r="S360" i="18"/>
  <c r="S361" i="18"/>
  <c r="S362" i="18"/>
  <c r="S363" i="18"/>
  <c r="S364" i="18"/>
  <c r="S365" i="18"/>
  <c r="S366" i="18"/>
  <c r="S367" i="18"/>
  <c r="S368" i="18"/>
  <c r="S369" i="18"/>
  <c r="S370" i="18"/>
  <c r="S371" i="18"/>
  <c r="S372" i="18"/>
  <c r="S373" i="18"/>
  <c r="S374" i="18"/>
  <c r="S375" i="18"/>
  <c r="S376" i="18"/>
  <c r="S377" i="18"/>
  <c r="S378" i="18"/>
  <c r="S379" i="18"/>
  <c r="S380" i="18"/>
  <c r="S381" i="18"/>
  <c r="S382" i="18"/>
  <c r="S383" i="18"/>
  <c r="S384" i="18"/>
  <c r="S385" i="18"/>
  <c r="S386" i="18"/>
  <c r="S387" i="18"/>
  <c r="S388" i="18"/>
  <c r="S389" i="18"/>
  <c r="S390" i="18"/>
  <c r="S391" i="18"/>
  <c r="S392" i="18"/>
  <c r="S393" i="18"/>
  <c r="S394" i="18"/>
  <c r="S395" i="18"/>
  <c r="S396" i="18"/>
  <c r="S397" i="18"/>
  <c r="S398" i="18"/>
  <c r="S399" i="18"/>
  <c r="S400" i="18"/>
  <c r="S1" i="18"/>
  <c r="S2" i="18"/>
  <c r="S3" i="18"/>
  <c r="S4" i="18"/>
  <c r="S5" i="18"/>
  <c r="S6" i="18"/>
  <c r="S7" i="18"/>
  <c r="S8" i="18"/>
  <c r="S9" i="18"/>
  <c r="S10" i="18"/>
  <c r="S11" i="18"/>
  <c r="S12" i="18"/>
  <c r="S13" i="18"/>
  <c r="S14" i="18"/>
  <c r="S15" i="18"/>
  <c r="S16" i="18"/>
  <c r="Q45" i="14" l="1"/>
  <c r="Q46" i="14"/>
  <c r="S46" i="14" s="1"/>
  <c r="S45" i="14"/>
  <c r="Q44" i="14"/>
  <c r="S44" i="14" s="1"/>
  <c r="O30" i="15"/>
  <c r="Q30" i="15" s="1"/>
  <c r="O40" i="15"/>
  <c r="Q40" i="15" s="1"/>
  <c r="O39" i="15"/>
  <c r="Q39" i="15" l="1"/>
  <c r="O38" i="15" l="1"/>
  <c r="D13" i="18" l="1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2" i="18"/>
  <c r="D143" i="18"/>
  <c r="D144" i="18"/>
  <c r="D145" i="18"/>
  <c r="D146" i="18"/>
  <c r="D147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D160" i="18"/>
  <c r="D161" i="18"/>
  <c r="D162" i="18"/>
  <c r="D163" i="18"/>
  <c r="D164" i="18"/>
  <c r="D165" i="18"/>
  <c r="D166" i="18"/>
  <c r="D167" i="18"/>
  <c r="D168" i="18"/>
  <c r="D169" i="18"/>
  <c r="D170" i="18"/>
  <c r="D171" i="18"/>
  <c r="D172" i="18"/>
  <c r="D173" i="18"/>
  <c r="D174" i="18"/>
  <c r="D175" i="18"/>
  <c r="D176" i="18"/>
  <c r="D177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D190" i="18"/>
  <c r="D191" i="18"/>
  <c r="D192" i="18"/>
  <c r="D193" i="18"/>
  <c r="D194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D209" i="18"/>
  <c r="D210" i="18"/>
  <c r="D211" i="18"/>
  <c r="D212" i="18"/>
  <c r="D213" i="18"/>
  <c r="D214" i="18"/>
  <c r="D215" i="18"/>
  <c r="D216" i="18"/>
  <c r="D217" i="18"/>
  <c r="D218" i="18"/>
  <c r="D219" i="18"/>
  <c r="D220" i="18"/>
  <c r="D221" i="18"/>
  <c r="D222" i="18"/>
  <c r="D223" i="18"/>
  <c r="D224" i="18"/>
  <c r="D225" i="18"/>
  <c r="D226" i="18"/>
  <c r="D227" i="18"/>
  <c r="D228" i="18"/>
  <c r="D229" i="18"/>
  <c r="D230" i="18"/>
  <c r="D231" i="18"/>
  <c r="D232" i="18"/>
  <c r="D233" i="18"/>
  <c r="D234" i="18"/>
  <c r="D235" i="18"/>
  <c r="D236" i="18"/>
  <c r="D237" i="18"/>
  <c r="D238" i="18"/>
  <c r="D239" i="18"/>
  <c r="D240" i="18"/>
  <c r="D241" i="18"/>
  <c r="D242" i="18"/>
  <c r="D243" i="18"/>
  <c r="D244" i="18"/>
  <c r="D245" i="18"/>
  <c r="D246" i="18"/>
  <c r="D247" i="18"/>
  <c r="D248" i="18"/>
  <c r="D249" i="18"/>
  <c r="D250" i="18"/>
  <c r="D251" i="18"/>
  <c r="D252" i="18"/>
  <c r="D253" i="18"/>
  <c r="D254" i="18"/>
  <c r="D255" i="18"/>
  <c r="D256" i="18"/>
  <c r="D257" i="18"/>
  <c r="D258" i="18"/>
  <c r="D259" i="18"/>
  <c r="D260" i="18"/>
  <c r="D261" i="18"/>
  <c r="D262" i="18"/>
  <c r="D263" i="18"/>
  <c r="D264" i="18"/>
  <c r="D265" i="18"/>
  <c r="D266" i="18"/>
  <c r="D267" i="18"/>
  <c r="D268" i="18"/>
  <c r="D269" i="18"/>
  <c r="D270" i="18"/>
  <c r="D271" i="18"/>
  <c r="D272" i="18"/>
  <c r="D273" i="18"/>
  <c r="D274" i="18"/>
  <c r="D275" i="18"/>
  <c r="D276" i="18"/>
  <c r="D277" i="18"/>
  <c r="D278" i="18"/>
  <c r="D279" i="18"/>
  <c r="D280" i="18"/>
  <c r="D281" i="18"/>
  <c r="D282" i="18"/>
  <c r="D283" i="18"/>
  <c r="D284" i="18"/>
  <c r="D285" i="18"/>
  <c r="D286" i="18"/>
  <c r="D287" i="18"/>
  <c r="D288" i="18"/>
  <c r="D289" i="18"/>
  <c r="D290" i="18"/>
  <c r="D291" i="18"/>
  <c r="D292" i="18"/>
  <c r="D293" i="18"/>
  <c r="D294" i="18"/>
  <c r="D295" i="18"/>
  <c r="D296" i="18"/>
  <c r="D297" i="18"/>
  <c r="D298" i="18"/>
  <c r="D299" i="18"/>
  <c r="D300" i="18"/>
  <c r="D301" i="18"/>
  <c r="D302" i="18"/>
  <c r="D303" i="18"/>
  <c r="D304" i="18"/>
  <c r="D305" i="18"/>
  <c r="D306" i="18"/>
  <c r="D307" i="18"/>
  <c r="D308" i="18"/>
  <c r="D309" i="18"/>
  <c r="D310" i="18"/>
  <c r="D311" i="18"/>
  <c r="D312" i="18"/>
  <c r="D313" i="18"/>
  <c r="D314" i="18"/>
  <c r="D315" i="18"/>
  <c r="D316" i="18"/>
  <c r="D317" i="18"/>
  <c r="D318" i="18"/>
  <c r="D319" i="18"/>
  <c r="D320" i="18"/>
  <c r="D321" i="18"/>
  <c r="D322" i="18"/>
  <c r="D323" i="18"/>
  <c r="D324" i="18"/>
  <c r="D325" i="18"/>
  <c r="D326" i="18"/>
  <c r="D327" i="18"/>
  <c r="D328" i="18"/>
  <c r="D329" i="18"/>
  <c r="D330" i="18"/>
  <c r="D331" i="18"/>
  <c r="D332" i="18"/>
  <c r="D333" i="18"/>
  <c r="D334" i="18"/>
  <c r="D335" i="18"/>
  <c r="D336" i="18"/>
  <c r="D337" i="18"/>
  <c r="D338" i="18"/>
  <c r="D339" i="18"/>
  <c r="D340" i="18"/>
  <c r="D341" i="18"/>
  <c r="D342" i="18"/>
  <c r="D343" i="18"/>
  <c r="D344" i="18"/>
  <c r="D345" i="18"/>
  <c r="D346" i="18"/>
  <c r="D347" i="18"/>
  <c r="D348" i="18"/>
  <c r="D349" i="18"/>
  <c r="D350" i="18"/>
  <c r="D351" i="18"/>
  <c r="D352" i="18"/>
  <c r="D353" i="18"/>
  <c r="D354" i="18"/>
  <c r="D355" i="18"/>
  <c r="D356" i="18"/>
  <c r="D357" i="18"/>
  <c r="D358" i="18"/>
  <c r="D359" i="18"/>
  <c r="D360" i="18"/>
  <c r="D361" i="18"/>
  <c r="D362" i="18"/>
  <c r="D363" i="18"/>
  <c r="D364" i="18"/>
  <c r="D365" i="18"/>
  <c r="D366" i="18"/>
  <c r="D367" i="18"/>
  <c r="D368" i="18"/>
  <c r="D369" i="18"/>
  <c r="D370" i="18"/>
  <c r="D371" i="18"/>
  <c r="D372" i="18"/>
  <c r="D373" i="18"/>
  <c r="D374" i="18"/>
  <c r="D375" i="18"/>
  <c r="D376" i="18"/>
  <c r="D377" i="18"/>
  <c r="D378" i="18"/>
  <c r="D379" i="18"/>
  <c r="D380" i="18"/>
  <c r="D381" i="18"/>
  <c r="D382" i="18"/>
  <c r="D383" i="18"/>
  <c r="D384" i="18"/>
  <c r="D385" i="18"/>
  <c r="D386" i="18"/>
  <c r="D387" i="18"/>
  <c r="D388" i="18"/>
  <c r="D389" i="18"/>
  <c r="D390" i="18"/>
  <c r="D391" i="18"/>
  <c r="D392" i="18"/>
  <c r="D393" i="18"/>
  <c r="D394" i="18"/>
  <c r="D395" i="18"/>
  <c r="D396" i="18"/>
  <c r="D397" i="18"/>
  <c r="D398" i="18"/>
  <c r="D399" i="18"/>
  <c r="D400" i="18"/>
  <c r="H7" i="6" l="1"/>
  <c r="H8" i="6"/>
  <c r="H9" i="6"/>
  <c r="H10" i="6"/>
  <c r="H11" i="6"/>
  <c r="H23" i="16" l="1"/>
  <c r="H22" i="16"/>
  <c r="R200" i="18"/>
  <c r="R201" i="18" s="1"/>
  <c r="R202" i="18" s="1"/>
  <c r="R203" i="18" s="1"/>
  <c r="R204" i="18" s="1"/>
  <c r="R205" i="18" l="1"/>
  <c r="R206" i="18" l="1"/>
  <c r="D12" i="18"/>
  <c r="D11" i="18"/>
  <c r="D10" i="18"/>
  <c r="D9" i="18"/>
  <c r="D8" i="18"/>
  <c r="D7" i="18"/>
  <c r="D6" i="18"/>
  <c r="D5" i="18"/>
  <c r="D4" i="18"/>
  <c r="D3" i="18"/>
  <c r="D2" i="18"/>
  <c r="D1" i="18"/>
  <c r="Q43" i="14"/>
  <c r="S43" i="14" s="1"/>
  <c r="Q42" i="14"/>
  <c r="S42" i="14" s="1"/>
  <c r="Q41" i="14"/>
  <c r="S41" i="14" s="1"/>
  <c r="Q40" i="14"/>
  <c r="S40" i="14" s="1"/>
  <c r="Q39" i="14"/>
  <c r="S39" i="14" s="1"/>
  <c r="Q38" i="14"/>
  <c r="S38" i="14" s="1"/>
  <c r="Q37" i="14"/>
  <c r="S37" i="14" s="1"/>
  <c r="Q36" i="14"/>
  <c r="S36" i="14" s="1"/>
  <c r="Q35" i="14"/>
  <c r="S35" i="14" s="1"/>
  <c r="Q34" i="14"/>
  <c r="S34" i="14" s="1"/>
  <c r="Q33" i="14"/>
  <c r="S33" i="14" s="1"/>
  <c r="Q32" i="14"/>
  <c r="S32" i="14" s="1"/>
  <c r="Q31" i="14"/>
  <c r="S31" i="14" s="1"/>
  <c r="Q38" i="15"/>
  <c r="O37" i="15"/>
  <c r="Q37" i="15" s="1"/>
  <c r="O36" i="15"/>
  <c r="Q36" i="15" s="1"/>
  <c r="O35" i="15"/>
  <c r="Q35" i="15" s="1"/>
  <c r="O34" i="15"/>
  <c r="Q34" i="15" s="1"/>
  <c r="O33" i="15"/>
  <c r="Q33" i="15" s="1"/>
  <c r="O32" i="15"/>
  <c r="Q32" i="15" s="1"/>
  <c r="O31" i="15"/>
  <c r="Q31" i="15" s="1"/>
  <c r="O29" i="15"/>
  <c r="Q29" i="15" s="1"/>
  <c r="O28" i="15"/>
  <c r="Q28" i="15" s="1"/>
  <c r="O27" i="15"/>
  <c r="Q27" i="15" s="1"/>
  <c r="F9" i="16"/>
  <c r="F8" i="16"/>
  <c r="F7" i="16"/>
  <c r="F6" i="16"/>
  <c r="J22" i="16" l="1"/>
  <c r="R207" i="18"/>
  <c r="F5" i="16"/>
  <c r="J23" i="16"/>
  <c r="F12" i="16"/>
  <c r="H21" i="16"/>
  <c r="R208" i="18" l="1"/>
  <c r="M14" i="16"/>
  <c r="R209" i="18" l="1"/>
  <c r="R210" i="18" l="1"/>
  <c r="R211" i="18" l="1"/>
  <c r="R212" i="18" l="1"/>
  <c r="R213" i="18" l="1"/>
  <c r="R214" i="18" l="1"/>
  <c r="R215" i="18" l="1"/>
  <c r="R216" i="18" l="1"/>
  <c r="R217" i="18" l="1"/>
  <c r="R218" i="18" l="1"/>
  <c r="R219" i="18" l="1"/>
  <c r="R220" i="18" l="1"/>
  <c r="R221" i="18" l="1"/>
  <c r="R222" i="18" l="1"/>
  <c r="R223" i="18" l="1"/>
  <c r="R224" i="18" l="1"/>
  <c r="R225" i="18" l="1"/>
  <c r="R226" i="18" l="1"/>
  <c r="R227" i="18" l="1"/>
  <c r="R228" i="18" l="1"/>
  <c r="R229" i="18" l="1"/>
  <c r="R230" i="18" l="1"/>
  <c r="R231" i="18" l="1"/>
  <c r="R232" i="18" l="1"/>
  <c r="R233" i="18" l="1"/>
  <c r="R234" i="18" l="1"/>
  <c r="R235" i="18" l="1"/>
  <c r="R236" i="18" l="1"/>
  <c r="R237" i="18" l="1"/>
  <c r="R238" i="18" l="1"/>
  <c r="R239" i="18" l="1"/>
  <c r="R240" i="18" l="1"/>
  <c r="R241" i="18" l="1"/>
  <c r="R242" i="18" l="1"/>
  <c r="R243" i="18" l="1"/>
  <c r="R244" i="18" l="1"/>
  <c r="R245" i="18" l="1"/>
  <c r="R246" i="18" l="1"/>
  <c r="R247" i="18" l="1"/>
  <c r="R248" i="18" l="1"/>
  <c r="R249" i="18" l="1"/>
  <c r="R250" i="18" l="1"/>
  <c r="R251" i="18" l="1"/>
  <c r="R252" i="18" l="1"/>
  <c r="R253" i="18" l="1"/>
  <c r="R254" i="18" l="1"/>
  <c r="R255" i="18" l="1"/>
  <c r="R256" i="18" l="1"/>
  <c r="R257" i="18" l="1"/>
  <c r="R258" i="18" l="1"/>
  <c r="R259" i="18" l="1"/>
  <c r="R260" i="18" l="1"/>
  <c r="R261" i="18" l="1"/>
  <c r="R262" i="18" l="1"/>
  <c r="R263" i="18" l="1"/>
  <c r="R264" i="18" l="1"/>
  <c r="R265" i="18" l="1"/>
  <c r="R266" i="18" l="1"/>
  <c r="R267" i="18" l="1"/>
  <c r="R268" i="18" l="1"/>
  <c r="R269" i="18" l="1"/>
  <c r="R270" i="18" l="1"/>
  <c r="R271" i="18" l="1"/>
  <c r="R272" i="18" l="1"/>
  <c r="R273" i="18" l="1"/>
  <c r="R274" i="18" l="1"/>
  <c r="R275" i="18" l="1"/>
  <c r="R276" i="18" l="1"/>
  <c r="R277" i="18" l="1"/>
  <c r="R278" i="18" l="1"/>
  <c r="R279" i="18" l="1"/>
  <c r="R280" i="18" l="1"/>
  <c r="R281" i="18" l="1"/>
  <c r="R282" i="18" l="1"/>
  <c r="R283" i="18" l="1"/>
  <c r="R284" i="18" l="1"/>
  <c r="R285" i="18" l="1"/>
  <c r="R286" i="18" l="1"/>
  <c r="R287" i="18" l="1"/>
  <c r="R288" i="18" l="1"/>
  <c r="R289" i="18" l="1"/>
  <c r="R290" i="18" l="1"/>
  <c r="R291" i="18" l="1"/>
  <c r="R292" i="18" l="1"/>
  <c r="R293" i="18" l="1"/>
  <c r="R294" i="18" l="1"/>
  <c r="R295" i="18" l="1"/>
  <c r="R296" i="18" l="1"/>
  <c r="R297" i="18" l="1"/>
  <c r="R298" i="18" l="1"/>
  <c r="R299" i="18" l="1"/>
  <c r="R300" i="18" l="1"/>
  <c r="R301" i="18" l="1"/>
  <c r="R302" i="18" l="1"/>
  <c r="R303" i="18" l="1"/>
  <c r="R304" i="18" l="1"/>
  <c r="R305" i="18" l="1"/>
  <c r="R306" i="18" l="1"/>
  <c r="R307" i="18" l="1"/>
  <c r="R308" i="18" l="1"/>
  <c r="R309" i="18" l="1"/>
  <c r="R310" i="18" l="1"/>
  <c r="R311" i="18" l="1"/>
  <c r="R312" i="18" l="1"/>
  <c r="R313" i="18" l="1"/>
  <c r="R314" i="18" l="1"/>
  <c r="R315" i="18" l="1"/>
  <c r="R316" i="18" l="1"/>
  <c r="R317" i="18" l="1"/>
  <c r="R318" i="18" l="1"/>
  <c r="R319" i="18" l="1"/>
  <c r="R320" i="18" l="1"/>
  <c r="R321" i="18" l="1"/>
  <c r="R322" i="18" l="1"/>
  <c r="R323" i="18" l="1"/>
  <c r="R324" i="18" l="1"/>
  <c r="R325" i="18" l="1"/>
  <c r="R326" i="18" l="1"/>
  <c r="R327" i="18" l="1"/>
  <c r="R328" i="18" l="1"/>
  <c r="R329" i="18" l="1"/>
  <c r="R330" i="18" l="1"/>
  <c r="R331" i="18" l="1"/>
  <c r="R332" i="18" l="1"/>
  <c r="R333" i="18" l="1"/>
  <c r="R334" i="18" l="1"/>
  <c r="R335" i="18" l="1"/>
  <c r="R336" i="18" l="1"/>
  <c r="R337" i="18" l="1"/>
  <c r="R338" i="18" l="1"/>
  <c r="R339" i="18" l="1"/>
  <c r="R340" i="18" l="1"/>
  <c r="R341" i="18" l="1"/>
  <c r="R342" i="18" l="1"/>
  <c r="R343" i="18" l="1"/>
  <c r="R344" i="18" l="1"/>
  <c r="R345" i="18" l="1"/>
  <c r="R346" i="18" l="1"/>
  <c r="R347" i="18" l="1"/>
  <c r="R348" i="18" l="1"/>
  <c r="R349" i="18" l="1"/>
  <c r="R350" i="18" l="1"/>
  <c r="R351" i="18" l="1"/>
  <c r="R352" i="18" l="1"/>
  <c r="R353" i="18" l="1"/>
  <c r="R354" i="18" l="1"/>
  <c r="R355" i="18" l="1"/>
  <c r="R356" i="18" l="1"/>
  <c r="R357" i="18" l="1"/>
  <c r="R358" i="18" l="1"/>
  <c r="R359" i="18" l="1"/>
  <c r="R360" i="18" l="1"/>
  <c r="R361" i="18" l="1"/>
  <c r="R362" i="18" l="1"/>
  <c r="R363" i="18" l="1"/>
  <c r="R364" i="18" l="1"/>
  <c r="R365" i="18" l="1"/>
  <c r="R366" i="18" l="1"/>
  <c r="R367" i="18" l="1"/>
  <c r="R368" i="18" l="1"/>
  <c r="R369" i="18" l="1"/>
  <c r="R370" i="18" l="1"/>
  <c r="R371" i="18" l="1"/>
  <c r="R372" i="18" l="1"/>
  <c r="R373" i="18" l="1"/>
  <c r="R374" i="18" l="1"/>
  <c r="R375" i="18" l="1"/>
  <c r="R376" i="18" l="1"/>
  <c r="R377" i="18" l="1"/>
  <c r="R378" i="18" l="1"/>
  <c r="R379" i="18" l="1"/>
  <c r="R380" i="18" l="1"/>
  <c r="R381" i="18" l="1"/>
  <c r="R382" i="18" l="1"/>
  <c r="R383" i="18" l="1"/>
  <c r="R384" i="18" l="1"/>
  <c r="R385" i="18" l="1"/>
  <c r="R386" i="18" l="1"/>
  <c r="R387" i="18" l="1"/>
  <c r="R388" i="18" l="1"/>
  <c r="R389" i="18" l="1"/>
  <c r="R390" i="18" l="1"/>
  <c r="R391" i="18" l="1"/>
  <c r="R392" i="18" l="1"/>
  <c r="R393" i="18" l="1"/>
  <c r="R394" i="18" l="1"/>
  <c r="R395" i="18" l="1"/>
  <c r="R396" i="18" l="1"/>
  <c r="R397" i="18" l="1"/>
  <c r="R398" i="18" l="1"/>
  <c r="R399" i="18" l="1"/>
  <c r="R400" i="18" l="1"/>
  <c r="F338" i="18" l="1"/>
  <c r="G338" i="18" s="1" a="1"/>
  <c r="G338" i="18" s="1"/>
  <c r="F258" i="18"/>
  <c r="G258" i="18" s="1" a="1"/>
  <c r="G258" i="18" s="1"/>
  <c r="F186" i="18"/>
  <c r="G186" i="18" s="1" a="1"/>
  <c r="G186" i="18" s="1"/>
  <c r="F377" i="18"/>
  <c r="G377" i="18" s="1" a="1"/>
  <c r="G377" i="18" s="1"/>
  <c r="F297" i="18"/>
  <c r="G297" i="18" s="1" a="1"/>
  <c r="G297" i="18" s="1"/>
  <c r="F249" i="18"/>
  <c r="G249" i="18" s="1" a="1"/>
  <c r="G249" i="18" s="1"/>
  <c r="F193" i="18"/>
  <c r="G193" i="18" s="1" a="1"/>
  <c r="G193" i="18" s="1"/>
  <c r="I193" i="18" s="1"/>
  <c r="F145" i="18"/>
  <c r="G145" i="18" s="1" a="1"/>
  <c r="G145" i="18" s="1"/>
  <c r="I145" i="18" s="1"/>
  <c r="F97" i="18"/>
  <c r="G97" i="18" s="1" a="1"/>
  <c r="G97" i="18" s="1"/>
  <c r="J97" i="18" s="1"/>
  <c r="F41" i="18"/>
  <c r="G41" i="18" s="1" a="1"/>
  <c r="G41" i="18" s="1"/>
  <c r="F328" i="18"/>
  <c r="G328" i="18" s="1" a="1"/>
  <c r="G328" i="18" s="1"/>
  <c r="I328" i="18" s="1"/>
  <c r="F296" i="18"/>
  <c r="G296" i="18" s="1" a="1"/>
  <c r="G296" i="18" s="1"/>
  <c r="F264" i="18"/>
  <c r="G264" i="18" s="1" a="1"/>
  <c r="G264" i="18" s="1"/>
  <c r="F224" i="18"/>
  <c r="G224" i="18" s="1" a="1"/>
  <c r="G224" i="18" s="1"/>
  <c r="I224" i="18" s="1"/>
  <c r="F192" i="18"/>
  <c r="G192" i="18" s="1" a="1"/>
  <c r="G192" i="18" s="1"/>
  <c r="I192" i="18" s="1"/>
  <c r="F152" i="18"/>
  <c r="G152" i="18" s="1" a="1"/>
  <c r="G152" i="18" s="1"/>
  <c r="F120" i="18"/>
  <c r="G120" i="18" s="1" a="1"/>
  <c r="G120" i="18" s="1"/>
  <c r="J120" i="18" s="1"/>
  <c r="F104" i="18"/>
  <c r="G104" i="18" s="1" a="1"/>
  <c r="G104" i="18" s="1"/>
  <c r="I104" i="18" s="1"/>
  <c r="F72" i="18"/>
  <c r="G72" i="18" s="1" a="1"/>
  <c r="G72" i="18" s="1"/>
  <c r="I72" i="18" s="1"/>
  <c r="F40" i="18"/>
  <c r="G40" i="18" s="1" a="1"/>
  <c r="G40" i="18" s="1"/>
  <c r="I40" i="18" s="1"/>
  <c r="F8" i="18"/>
  <c r="G8" i="18" s="1" a="1"/>
  <c r="G8" i="18" s="1"/>
  <c r="I8" i="18" s="1"/>
  <c r="F399" i="18"/>
  <c r="G399" i="18" s="1" a="1"/>
  <c r="G399" i="18" s="1"/>
  <c r="F397" i="18"/>
  <c r="G397" i="18" s="1" a="1"/>
  <c r="G397" i="18" s="1"/>
  <c r="H397" i="18" s="1"/>
  <c r="F389" i="18"/>
  <c r="G389" i="18" s="1" a="1"/>
  <c r="G389" i="18" s="1"/>
  <c r="F381" i="18"/>
  <c r="G381" i="18" s="1" a="1"/>
  <c r="G381" i="18" s="1"/>
  <c r="I381" i="18" s="1"/>
  <c r="F373" i="18"/>
  <c r="G373" i="18" s="1" a="1"/>
  <c r="G373" i="18" s="1"/>
  <c r="H373" i="18" s="1"/>
  <c r="F365" i="18"/>
  <c r="G365" i="18" s="1" a="1"/>
  <c r="G365" i="18" s="1"/>
  <c r="H365" i="18" s="1"/>
  <c r="F357" i="18"/>
  <c r="G357" i="18" s="1" a="1"/>
  <c r="G357" i="18" s="1"/>
  <c r="I357" i="18" s="1"/>
  <c r="F349" i="18"/>
  <c r="G349" i="18" s="1" a="1"/>
  <c r="G349" i="18" s="1"/>
  <c r="H349" i="18" s="1"/>
  <c r="F341" i="18"/>
  <c r="G341" i="18" s="1" a="1"/>
  <c r="G341" i="18" s="1"/>
  <c r="F333" i="18"/>
  <c r="G333" i="18" s="1" a="1"/>
  <c r="G333" i="18" s="1"/>
  <c r="I333" i="18" s="1"/>
  <c r="F325" i="18"/>
  <c r="G325" i="18" s="1" a="1"/>
  <c r="G325" i="18" s="1"/>
  <c r="F317" i="18"/>
  <c r="G317" i="18" s="1" a="1"/>
  <c r="G317" i="18" s="1"/>
  <c r="H317" i="18" s="1"/>
  <c r="F309" i="18"/>
  <c r="G309" i="18" s="1" a="1"/>
  <c r="G309" i="18" s="1"/>
  <c r="H309" i="18" s="1"/>
  <c r="F301" i="18"/>
  <c r="G301" i="18" s="1" a="1"/>
  <c r="G301" i="18" s="1"/>
  <c r="I301" i="18" s="1"/>
  <c r="F293" i="18"/>
  <c r="G293" i="18" s="1" a="1"/>
  <c r="G293" i="18" s="1"/>
  <c r="I293" i="18" s="1"/>
  <c r="F285" i="18"/>
  <c r="G285" i="18" s="1" a="1"/>
  <c r="G285" i="18" s="1"/>
  <c r="H285" i="18" s="1"/>
  <c r="F277" i="18"/>
  <c r="G277" i="18" s="1" a="1"/>
  <c r="G277" i="18" s="1"/>
  <c r="F269" i="18"/>
  <c r="G269" i="18" s="1" a="1"/>
  <c r="G269" i="18" s="1"/>
  <c r="I269" i="18" s="1"/>
  <c r="F261" i="18"/>
  <c r="G261" i="18" s="1" a="1"/>
  <c r="G261" i="18" s="1"/>
  <c r="F253" i="18"/>
  <c r="G253" i="18" s="1" a="1"/>
  <c r="G253" i="18" s="1"/>
  <c r="I253" i="18" s="1"/>
  <c r="F245" i="18"/>
  <c r="G245" i="18" s="1" a="1"/>
  <c r="G245" i="18" s="1"/>
  <c r="I245" i="18" s="1"/>
  <c r="F237" i="18"/>
  <c r="G237" i="18" s="1" a="1"/>
  <c r="G237" i="18" s="1"/>
  <c r="I237" i="18" s="1"/>
  <c r="F229" i="18"/>
  <c r="G229" i="18" s="1" a="1"/>
  <c r="G229" i="18" s="1"/>
  <c r="F221" i="18"/>
  <c r="G221" i="18" s="1" a="1"/>
  <c r="G221" i="18" s="1"/>
  <c r="F213" i="18"/>
  <c r="G213" i="18" s="1" a="1"/>
  <c r="G213" i="18" s="1"/>
  <c r="I213" i="18" s="1"/>
  <c r="F205" i="18"/>
  <c r="G205" i="18" s="1" a="1"/>
  <c r="G205" i="18" s="1"/>
  <c r="H205" i="18" s="1"/>
  <c r="F197" i="18"/>
  <c r="G197" i="18" s="1" a="1"/>
  <c r="G197" i="18" s="1"/>
  <c r="F189" i="18"/>
  <c r="G189" i="18" s="1" a="1"/>
  <c r="G189" i="18" s="1"/>
  <c r="F181" i="18"/>
  <c r="G181" i="18" s="1" a="1"/>
  <c r="G181" i="18" s="1"/>
  <c r="I181" i="18" s="1"/>
  <c r="F173" i="18"/>
  <c r="G173" i="18" s="1" a="1"/>
  <c r="G173" i="18" s="1"/>
  <c r="H173" i="18" s="1"/>
  <c r="F165" i="18"/>
  <c r="G165" i="18" s="1" a="1"/>
  <c r="G165" i="18" s="1"/>
  <c r="J165" i="18" s="1"/>
  <c r="F157" i="18"/>
  <c r="G157" i="18" s="1" a="1"/>
  <c r="G157" i="18" s="1"/>
  <c r="F149" i="18"/>
  <c r="G149" i="18" s="1" a="1"/>
  <c r="G149" i="18" s="1"/>
  <c r="I149" i="18" s="1"/>
  <c r="F141" i="18"/>
  <c r="G141" i="18" s="1" a="1"/>
  <c r="G141" i="18" s="1"/>
  <c r="F133" i="18"/>
  <c r="G133" i="18" s="1" a="1"/>
  <c r="G133" i="18" s="1"/>
  <c r="F125" i="18"/>
  <c r="G125" i="18" s="1" a="1"/>
  <c r="G125" i="18" s="1"/>
  <c r="F117" i="18"/>
  <c r="G117" i="18" s="1" a="1"/>
  <c r="G117" i="18" s="1"/>
  <c r="I117" i="18" s="1"/>
  <c r="F109" i="18"/>
  <c r="G109" i="18" s="1" a="1"/>
  <c r="G109" i="18" s="1"/>
  <c r="F101" i="18"/>
  <c r="G101" i="18" s="1" a="1"/>
  <c r="G101" i="18" s="1"/>
  <c r="F93" i="18"/>
  <c r="G93" i="18" s="1" a="1"/>
  <c r="G93" i="18" s="1"/>
  <c r="F85" i="18"/>
  <c r="G85" i="18" s="1" a="1"/>
  <c r="G85" i="18" s="1"/>
  <c r="F77" i="18"/>
  <c r="G77" i="18" s="1" a="1"/>
  <c r="G77" i="18" s="1"/>
  <c r="H77" i="18" s="1"/>
  <c r="F69" i="18"/>
  <c r="G69" i="18" s="1" a="1"/>
  <c r="G69" i="18" s="1"/>
  <c r="F61" i="18"/>
  <c r="G61" i="18" s="1" a="1"/>
  <c r="G61" i="18" s="1"/>
  <c r="F53" i="18"/>
  <c r="G53" i="18" s="1" a="1"/>
  <c r="G53" i="18" s="1"/>
  <c r="H53" i="18" s="1"/>
  <c r="F45" i="18"/>
  <c r="G45" i="18" s="1" a="1"/>
  <c r="G45" i="18" s="1"/>
  <c r="H45" i="18" s="1"/>
  <c r="F37" i="18"/>
  <c r="G37" i="18" s="1" a="1"/>
  <c r="G37" i="18" s="1"/>
  <c r="F29" i="18"/>
  <c r="G29" i="18" s="1" a="1"/>
  <c r="G29" i="18" s="1"/>
  <c r="F21" i="18"/>
  <c r="G21" i="18" s="1" a="1"/>
  <c r="G21" i="18" s="1"/>
  <c r="H21" i="18" s="1"/>
  <c r="F13" i="18"/>
  <c r="G13" i="18" s="1" a="1"/>
  <c r="G13" i="18" s="1"/>
  <c r="F5" i="18"/>
  <c r="G5" i="18" s="1" a="1"/>
  <c r="G5" i="18" s="1"/>
  <c r="F370" i="18"/>
  <c r="G370" i="18" s="1" a="1"/>
  <c r="G370" i="18" s="1"/>
  <c r="F314" i="18"/>
  <c r="G314" i="18" s="1" a="1"/>
  <c r="G314" i="18" s="1"/>
  <c r="H314" i="18" s="1"/>
  <c r="F274" i="18"/>
  <c r="G274" i="18" s="1" a="1"/>
  <c r="G274" i="18" s="1"/>
  <c r="F218" i="18"/>
  <c r="G218" i="18" s="1" a="1"/>
  <c r="G218" i="18" s="1"/>
  <c r="F154" i="18"/>
  <c r="G154" i="18" s="1" a="1"/>
  <c r="G154" i="18" s="1"/>
  <c r="F361" i="18"/>
  <c r="G361" i="18" s="1" a="1"/>
  <c r="G361" i="18" s="1"/>
  <c r="F321" i="18"/>
  <c r="G321" i="18" s="1" a="1"/>
  <c r="G321" i="18" s="1"/>
  <c r="F265" i="18"/>
  <c r="G265" i="18" s="1" a="1"/>
  <c r="G265" i="18" s="1"/>
  <c r="F225" i="18"/>
  <c r="G225" i="18" s="1" a="1"/>
  <c r="G225" i="18" s="1"/>
  <c r="F185" i="18"/>
  <c r="G185" i="18" s="1" a="1"/>
  <c r="G185" i="18" s="1"/>
  <c r="H185" i="18" s="1"/>
  <c r="F153" i="18"/>
  <c r="G153" i="18" s="1" a="1"/>
  <c r="G153" i="18" s="1"/>
  <c r="F113" i="18"/>
  <c r="G113" i="18" s="1" a="1"/>
  <c r="G113" i="18" s="1"/>
  <c r="F73" i="18"/>
  <c r="G73" i="18" s="1" a="1"/>
  <c r="G73" i="18" s="1"/>
  <c r="F65" i="18"/>
  <c r="G65" i="18" s="1" a="1"/>
  <c r="G65" i="18" s="1"/>
  <c r="F33" i="18"/>
  <c r="G33" i="18" s="1" a="1"/>
  <c r="G33" i="18" s="1"/>
  <c r="F9" i="18"/>
  <c r="G9" i="18" s="1" a="1"/>
  <c r="G9" i="18" s="1"/>
  <c r="F392" i="18"/>
  <c r="G392" i="18" s="1" a="1"/>
  <c r="G392" i="18" s="1"/>
  <c r="F360" i="18"/>
  <c r="G360" i="18" s="1" a="1"/>
  <c r="G360" i="18" s="1"/>
  <c r="H360" i="18" s="1"/>
  <c r="F336" i="18"/>
  <c r="G336" i="18" s="1" a="1"/>
  <c r="G336" i="18" s="1"/>
  <c r="I336" i="18" s="1"/>
  <c r="F312" i="18"/>
  <c r="G312" i="18" s="1" a="1"/>
  <c r="G312" i="18" s="1"/>
  <c r="F288" i="18"/>
  <c r="G288" i="18" s="1" a="1"/>
  <c r="G288" i="18" s="1"/>
  <c r="F256" i="18"/>
  <c r="G256" i="18" s="1" a="1"/>
  <c r="G256" i="18" s="1"/>
  <c r="H256" i="18" s="1"/>
  <c r="F248" i="18"/>
  <c r="G248" i="18" s="1" a="1"/>
  <c r="G248" i="18" s="1"/>
  <c r="F216" i="18"/>
  <c r="G216" i="18" s="1" a="1"/>
  <c r="G216" i="18" s="1"/>
  <c r="F184" i="18"/>
  <c r="G184" i="18" s="1" a="1"/>
  <c r="G184" i="18" s="1"/>
  <c r="F168" i="18"/>
  <c r="G168" i="18" s="1" a="1"/>
  <c r="G168" i="18" s="1"/>
  <c r="H168" i="18" s="1"/>
  <c r="F144" i="18"/>
  <c r="G144" i="18" s="1" a="1"/>
  <c r="G144" i="18" s="1"/>
  <c r="F112" i="18"/>
  <c r="G112" i="18" s="1" a="1"/>
  <c r="G112" i="18" s="1"/>
  <c r="F80" i="18"/>
  <c r="G80" i="18" s="1" a="1"/>
  <c r="G80" i="18" s="1"/>
  <c r="F56" i="18"/>
  <c r="G56" i="18" s="1" a="1"/>
  <c r="G56" i="18" s="1"/>
  <c r="F32" i="18"/>
  <c r="G32" i="18" s="1" a="1"/>
  <c r="G32" i="18" s="1"/>
  <c r="I32" i="18" s="1"/>
  <c r="F16" i="18"/>
  <c r="G16" i="18" s="1" a="1"/>
  <c r="G16" i="18" s="1"/>
  <c r="F396" i="18"/>
  <c r="G396" i="18" s="1" a="1"/>
  <c r="G396" i="18" s="1"/>
  <c r="F388" i="18"/>
  <c r="G388" i="18" s="1" a="1"/>
  <c r="G388" i="18" s="1"/>
  <c r="H388" i="18" s="1"/>
  <c r="F380" i="18"/>
  <c r="G380" i="18" s="1" a="1"/>
  <c r="G380" i="18" s="1"/>
  <c r="F372" i="18"/>
  <c r="G372" i="18" s="1" a="1"/>
  <c r="G372" i="18" s="1"/>
  <c r="F364" i="18"/>
  <c r="G364" i="18" s="1" a="1"/>
  <c r="G364" i="18" s="1"/>
  <c r="F356" i="18"/>
  <c r="G356" i="18" s="1" a="1"/>
  <c r="G356" i="18" s="1"/>
  <c r="H356" i="18" s="1"/>
  <c r="F348" i="18"/>
  <c r="G348" i="18" s="1" a="1"/>
  <c r="G348" i="18" s="1"/>
  <c r="H348" i="18" s="1"/>
  <c r="F340" i="18"/>
  <c r="G340" i="18" s="1" a="1"/>
  <c r="G340" i="18" s="1"/>
  <c r="F332" i="18"/>
  <c r="G332" i="18" s="1" a="1"/>
  <c r="G332" i="18" s="1"/>
  <c r="H332" i="18" s="1"/>
  <c r="F324" i="18"/>
  <c r="G324" i="18" s="1" a="1"/>
  <c r="G324" i="18" s="1"/>
  <c r="H324" i="18" s="1"/>
  <c r="F316" i="18"/>
  <c r="G316" i="18" s="1" a="1"/>
  <c r="G316" i="18" s="1"/>
  <c r="I316" i="18" s="1"/>
  <c r="F308" i="18"/>
  <c r="G308" i="18" s="1" a="1"/>
  <c r="G308" i="18" s="1"/>
  <c r="J308" i="18" s="1"/>
  <c r="F300" i="18"/>
  <c r="G300" i="18" s="1" a="1"/>
  <c r="G300" i="18" s="1"/>
  <c r="F292" i="18"/>
  <c r="G292" i="18" s="1" a="1"/>
  <c r="G292" i="18" s="1"/>
  <c r="F284" i="18"/>
  <c r="G284" i="18" s="1" a="1"/>
  <c r="G284" i="18" s="1"/>
  <c r="H284" i="18" s="1"/>
  <c r="F276" i="18"/>
  <c r="G276" i="18" s="1" a="1"/>
  <c r="G276" i="18" s="1"/>
  <c r="H276" i="18" s="1"/>
  <c r="F268" i="18"/>
  <c r="G268" i="18" s="1" a="1"/>
  <c r="G268" i="18" s="1"/>
  <c r="F260" i="18"/>
  <c r="G260" i="18" s="1" a="1"/>
  <c r="G260" i="18" s="1"/>
  <c r="H260" i="18" s="1"/>
  <c r="F252" i="18"/>
  <c r="G252" i="18" s="1" a="1"/>
  <c r="G252" i="18" s="1"/>
  <c r="H252" i="18" s="1"/>
  <c r="F244" i="18"/>
  <c r="G244" i="18" s="1" a="1"/>
  <c r="G244" i="18" s="1"/>
  <c r="I244" i="18" s="1"/>
  <c r="F236" i="18"/>
  <c r="G236" i="18" s="1" a="1"/>
  <c r="G236" i="18" s="1"/>
  <c r="F228" i="18"/>
  <c r="G228" i="18" s="1" a="1"/>
  <c r="G228" i="18" s="1"/>
  <c r="F220" i="18"/>
  <c r="G220" i="18" s="1" a="1"/>
  <c r="G220" i="18" s="1"/>
  <c r="J220" i="18" s="1"/>
  <c r="F212" i="18"/>
  <c r="G212" i="18" s="1" a="1"/>
  <c r="G212" i="18" s="1"/>
  <c r="F204" i="18"/>
  <c r="G204" i="18" s="1" a="1"/>
  <c r="G204" i="18" s="1"/>
  <c r="F196" i="18"/>
  <c r="G196" i="18" s="1" a="1"/>
  <c r="G196" i="18" s="1"/>
  <c r="H196" i="18" s="1"/>
  <c r="F188" i="18"/>
  <c r="G188" i="18" s="1" a="1"/>
  <c r="G188" i="18" s="1"/>
  <c r="F180" i="18"/>
  <c r="G180" i="18" s="1" a="1"/>
  <c r="G180" i="18" s="1"/>
  <c r="I180" i="18" s="1"/>
  <c r="F172" i="18"/>
  <c r="G172" i="18" s="1" a="1"/>
  <c r="G172" i="18" s="1"/>
  <c r="J172" i="18" s="1"/>
  <c r="F164" i="18"/>
  <c r="G164" i="18" s="1" a="1"/>
  <c r="G164" i="18" s="1"/>
  <c r="F156" i="18"/>
  <c r="G156" i="18" s="1" a="1"/>
  <c r="G156" i="18" s="1"/>
  <c r="F148" i="18"/>
  <c r="G148" i="18" s="1" a="1"/>
  <c r="G148" i="18" s="1"/>
  <c r="F140" i="18"/>
  <c r="G140" i="18" s="1" a="1"/>
  <c r="G140" i="18" s="1"/>
  <c r="F132" i="18"/>
  <c r="G132" i="18" s="1" a="1"/>
  <c r="G132" i="18" s="1"/>
  <c r="F124" i="18"/>
  <c r="G124" i="18" s="1" a="1"/>
  <c r="G124" i="18" s="1"/>
  <c r="F116" i="18"/>
  <c r="G116" i="18" s="1" a="1"/>
  <c r="G116" i="18" s="1"/>
  <c r="H116" i="18" s="1"/>
  <c r="F108" i="18"/>
  <c r="G108" i="18" s="1" a="1"/>
  <c r="G108" i="18" s="1"/>
  <c r="J108" i="18" s="1"/>
  <c r="F100" i="18"/>
  <c r="G100" i="18" s="1" a="1"/>
  <c r="G100" i="18" s="1"/>
  <c r="F92" i="18"/>
  <c r="G92" i="18" s="1" a="1"/>
  <c r="G92" i="18" s="1"/>
  <c r="F84" i="18"/>
  <c r="G84" i="18" s="1" a="1"/>
  <c r="G84" i="18" s="1"/>
  <c r="F76" i="18"/>
  <c r="G76" i="18" s="1" a="1"/>
  <c r="G76" i="18" s="1"/>
  <c r="J76" i="18" s="1"/>
  <c r="F68" i="18"/>
  <c r="G68" i="18" s="1" a="1"/>
  <c r="G68" i="18" s="1"/>
  <c r="F60" i="18"/>
  <c r="G60" i="18" s="1" a="1"/>
  <c r="G60" i="18" s="1"/>
  <c r="F52" i="18"/>
  <c r="G52" i="18" s="1" a="1"/>
  <c r="G52" i="18" s="1"/>
  <c r="H52" i="18" s="1"/>
  <c r="F44" i="18"/>
  <c r="G44" i="18" s="1" a="1"/>
  <c r="G44" i="18" s="1"/>
  <c r="J44" i="18" s="1"/>
  <c r="F36" i="18"/>
  <c r="G36" i="18" s="1" a="1"/>
  <c r="G36" i="18" s="1"/>
  <c r="F28" i="18"/>
  <c r="G28" i="18" s="1" a="1"/>
  <c r="G28" i="18" s="1"/>
  <c r="J28" i="18" s="1"/>
  <c r="F20" i="18"/>
  <c r="G20" i="18" s="1" a="1"/>
  <c r="G20" i="18" s="1"/>
  <c r="I20" i="18" s="1"/>
  <c r="F12" i="18"/>
  <c r="G12" i="18" s="1" a="1"/>
  <c r="G12" i="18" s="1"/>
  <c r="J12" i="18" s="1"/>
  <c r="F4" i="18"/>
  <c r="G4" i="18" s="1" a="1"/>
  <c r="G4" i="18" s="1"/>
  <c r="F386" i="18"/>
  <c r="G386" i="18" s="1" a="1"/>
  <c r="G386" i="18" s="1"/>
  <c r="F322" i="18"/>
  <c r="G322" i="18" s="1" a="1"/>
  <c r="G322" i="18" s="1"/>
  <c r="J322" i="18" s="1"/>
  <c r="F266" i="18"/>
  <c r="G266" i="18" s="1" a="1"/>
  <c r="G266" i="18" s="1"/>
  <c r="F202" i="18"/>
  <c r="G202" i="18" s="1" a="1"/>
  <c r="G202" i="18" s="1"/>
  <c r="F385" i="18"/>
  <c r="G385" i="18" s="1" a="1"/>
  <c r="G385" i="18" s="1"/>
  <c r="F337" i="18"/>
  <c r="G337" i="18" s="1" a="1"/>
  <c r="G337" i="18" s="1"/>
  <c r="F281" i="18"/>
  <c r="G281" i="18" s="1" a="1"/>
  <c r="G281" i="18" s="1"/>
  <c r="J281" i="18" s="1"/>
  <c r="F217" i="18"/>
  <c r="G217" i="18" s="1" a="1"/>
  <c r="G217" i="18" s="1"/>
  <c r="F177" i="18"/>
  <c r="G177" i="18" s="1" a="1"/>
  <c r="G177" i="18" s="1"/>
  <c r="H177" i="18" s="1"/>
  <c r="F129" i="18"/>
  <c r="G129" i="18" s="1" a="1"/>
  <c r="G129" i="18" s="1"/>
  <c r="H129" i="18" s="1"/>
  <c r="F49" i="18"/>
  <c r="G49" i="18" s="1" a="1"/>
  <c r="G49" i="18" s="1"/>
  <c r="F400" i="18"/>
  <c r="G400" i="18" s="1" a="1"/>
  <c r="G400" i="18" s="1"/>
  <c r="I400" i="18" s="1"/>
  <c r="F368" i="18"/>
  <c r="G368" i="18" s="1" a="1"/>
  <c r="G368" i="18" s="1"/>
  <c r="F395" i="18"/>
  <c r="G395" i="18" s="1" a="1"/>
  <c r="G395" i="18" s="1"/>
  <c r="F387" i="18"/>
  <c r="G387" i="18" s="1" a="1"/>
  <c r="G387" i="18" s="1"/>
  <c r="J387" i="18" s="1"/>
  <c r="F379" i="18"/>
  <c r="G379" i="18" s="1" a="1"/>
  <c r="G379" i="18" s="1"/>
  <c r="F371" i="18"/>
  <c r="G371" i="18" s="1" a="1"/>
  <c r="G371" i="18" s="1"/>
  <c r="I371" i="18" s="1"/>
  <c r="F363" i="18"/>
  <c r="G363" i="18" s="1" a="1"/>
  <c r="G363" i="18" s="1"/>
  <c r="H363" i="18" s="1"/>
  <c r="F355" i="18"/>
  <c r="G355" i="18" s="1" a="1"/>
  <c r="G355" i="18" s="1"/>
  <c r="F347" i="18"/>
  <c r="G347" i="18" s="1" a="1"/>
  <c r="G347" i="18" s="1"/>
  <c r="I347" i="18" s="1"/>
  <c r="F339" i="18"/>
  <c r="G339" i="18" s="1" a="1"/>
  <c r="G339" i="18" s="1"/>
  <c r="F331" i="18"/>
  <c r="G331" i="18" s="1" a="1"/>
  <c r="G331" i="18" s="1"/>
  <c r="H331" i="18" s="1"/>
  <c r="F323" i="18"/>
  <c r="G323" i="18" s="1" a="1"/>
  <c r="G323" i="18" s="1"/>
  <c r="F315" i="18"/>
  <c r="G315" i="18" s="1" a="1"/>
  <c r="G315" i="18" s="1"/>
  <c r="F307" i="18"/>
  <c r="G307" i="18" s="1" a="1"/>
  <c r="G307" i="18" s="1"/>
  <c r="I307" i="18" s="1"/>
  <c r="F299" i="18"/>
  <c r="G299" i="18" s="1" a="1"/>
  <c r="G299" i="18" s="1"/>
  <c r="H299" i="18" s="1"/>
  <c r="F291" i="18"/>
  <c r="G291" i="18" s="1" a="1"/>
  <c r="G291" i="18" s="1"/>
  <c r="F283" i="18"/>
  <c r="G283" i="18" s="1" a="1"/>
  <c r="G283" i="18" s="1"/>
  <c r="F275" i="18"/>
  <c r="G275" i="18" s="1" a="1"/>
  <c r="G275" i="18" s="1"/>
  <c r="F267" i="18"/>
  <c r="G267" i="18" s="1" a="1"/>
  <c r="G267" i="18" s="1"/>
  <c r="F259" i="18"/>
  <c r="G259" i="18" s="1" a="1"/>
  <c r="G259" i="18" s="1"/>
  <c r="J259" i="18" s="1"/>
  <c r="F251" i="18"/>
  <c r="G251" i="18" s="1" a="1"/>
  <c r="G251" i="18" s="1"/>
  <c r="I251" i="18" s="1"/>
  <c r="F243" i="18"/>
  <c r="G243" i="18" s="1" a="1"/>
  <c r="G243" i="18" s="1"/>
  <c r="F235" i="18"/>
  <c r="G235" i="18" s="1" a="1"/>
  <c r="G235" i="18" s="1"/>
  <c r="J235" i="18" s="1"/>
  <c r="F227" i="18"/>
  <c r="G227" i="18" s="1" a="1"/>
  <c r="G227" i="18" s="1"/>
  <c r="F219" i="18"/>
  <c r="G219" i="18" s="1" a="1"/>
  <c r="G219" i="18" s="1"/>
  <c r="F211" i="18"/>
  <c r="G211" i="18" s="1" a="1"/>
  <c r="G211" i="18" s="1"/>
  <c r="F203" i="18"/>
  <c r="G203" i="18" s="1" a="1"/>
  <c r="G203" i="18" s="1"/>
  <c r="F195" i="18"/>
  <c r="G195" i="18" s="1" a="1"/>
  <c r="G195" i="18" s="1"/>
  <c r="F187" i="18"/>
  <c r="G187" i="18" s="1" a="1"/>
  <c r="G187" i="18" s="1"/>
  <c r="I187" i="18" s="1"/>
  <c r="F179" i="18"/>
  <c r="G179" i="18" s="1" a="1"/>
  <c r="G179" i="18" s="1"/>
  <c r="J179" i="18" s="1"/>
  <c r="F171" i="18"/>
  <c r="G171" i="18" s="1" a="1"/>
  <c r="G171" i="18" s="1"/>
  <c r="H171" i="18" s="1"/>
  <c r="F163" i="18"/>
  <c r="G163" i="18" s="1" a="1"/>
  <c r="G163" i="18" s="1"/>
  <c r="F155" i="18"/>
  <c r="G155" i="18" s="1" a="1"/>
  <c r="G155" i="18" s="1"/>
  <c r="F147" i="18"/>
  <c r="G147" i="18" s="1" a="1"/>
  <c r="G147" i="18" s="1"/>
  <c r="F139" i="18"/>
  <c r="G139" i="18" s="1" a="1"/>
  <c r="G139" i="18" s="1"/>
  <c r="F131" i="18"/>
  <c r="G131" i="18" s="1" a="1"/>
  <c r="G131" i="18" s="1"/>
  <c r="F123" i="18"/>
  <c r="G123" i="18" s="1" a="1"/>
  <c r="G123" i="18" s="1"/>
  <c r="I123" i="18" s="1"/>
  <c r="F115" i="18"/>
  <c r="G115" i="18" s="1" a="1"/>
  <c r="G115" i="18" s="1"/>
  <c r="F107" i="18"/>
  <c r="G107" i="18" s="1" a="1"/>
  <c r="G107" i="18" s="1"/>
  <c r="H107" i="18" s="1"/>
  <c r="F99" i="18"/>
  <c r="G99" i="18" s="1" a="1"/>
  <c r="G99" i="18" s="1"/>
  <c r="F91" i="18"/>
  <c r="G91" i="18" s="1" a="1"/>
  <c r="G91" i="18" s="1"/>
  <c r="F83" i="18"/>
  <c r="G83" i="18" s="1" a="1"/>
  <c r="G83" i="18" s="1"/>
  <c r="F75" i="18"/>
  <c r="G75" i="18" s="1" a="1"/>
  <c r="G75" i="18" s="1"/>
  <c r="F67" i="18"/>
  <c r="G67" i="18" s="1" a="1"/>
  <c r="G67" i="18" s="1"/>
  <c r="I67" i="18" s="1"/>
  <c r="F59" i="18"/>
  <c r="G59" i="18" s="1" a="1"/>
  <c r="G59" i="18" s="1"/>
  <c r="F51" i="18"/>
  <c r="G51" i="18" s="1" a="1"/>
  <c r="G51" i="18" s="1"/>
  <c r="J51" i="18" s="1"/>
  <c r="F43" i="18"/>
  <c r="G43" i="18" s="1" a="1"/>
  <c r="G43" i="18" s="1"/>
  <c r="I43" i="18" s="1"/>
  <c r="F35" i="18"/>
  <c r="G35" i="18" s="1" a="1"/>
  <c r="G35" i="18" s="1"/>
  <c r="H35" i="18" s="1"/>
  <c r="F27" i="18"/>
  <c r="G27" i="18" s="1" a="1"/>
  <c r="G27" i="18" s="1"/>
  <c r="J27" i="18" s="1"/>
  <c r="F19" i="18"/>
  <c r="G19" i="18" s="1" a="1"/>
  <c r="G19" i="18" s="1"/>
  <c r="I19" i="18" s="1"/>
  <c r="F11" i="18"/>
  <c r="G11" i="18" s="1" a="1"/>
  <c r="G11" i="18" s="1"/>
  <c r="I11" i="18" s="1"/>
  <c r="F3" i="18"/>
  <c r="G3" i="18" s="1" a="1"/>
  <c r="G3" i="18" s="1"/>
  <c r="F330" i="18"/>
  <c r="G330" i="18" s="1" a="1"/>
  <c r="G330" i="18" s="1"/>
  <c r="F250" i="18"/>
  <c r="G250" i="18" s="1" a="1"/>
  <c r="G250" i="18" s="1"/>
  <c r="F210" i="18"/>
  <c r="G210" i="18" s="1" a="1"/>
  <c r="G210" i="18" s="1"/>
  <c r="I210" i="18" s="1"/>
  <c r="F146" i="18"/>
  <c r="G146" i="18" s="1" a="1"/>
  <c r="G146" i="18" s="1"/>
  <c r="F138" i="18"/>
  <c r="G138" i="18" s="1" a="1"/>
  <c r="G138" i="18" s="1"/>
  <c r="J138" i="18" s="1"/>
  <c r="F130" i="18"/>
  <c r="G130" i="18" s="1" a="1"/>
  <c r="G130" i="18" s="1"/>
  <c r="F122" i="18"/>
  <c r="G122" i="18" s="1" a="1"/>
  <c r="G122" i="18" s="1"/>
  <c r="H122" i="18" s="1"/>
  <c r="F114" i="18"/>
  <c r="G114" i="18" s="1" a="1"/>
  <c r="G114" i="18" s="1"/>
  <c r="J114" i="18" s="1"/>
  <c r="F106" i="18"/>
  <c r="G106" i="18" s="1" a="1"/>
  <c r="G106" i="18" s="1"/>
  <c r="H106" i="18" s="1"/>
  <c r="F98" i="18"/>
  <c r="G98" i="18" s="1" a="1"/>
  <c r="G98" i="18" s="1"/>
  <c r="J98" i="18" s="1"/>
  <c r="F90" i="18"/>
  <c r="G90" i="18" s="1" a="1"/>
  <c r="G90" i="18" s="1"/>
  <c r="H90" i="18" s="1"/>
  <c r="F82" i="18"/>
  <c r="G82" i="18" s="1" a="1"/>
  <c r="G82" i="18" s="1"/>
  <c r="J82" i="18" s="1"/>
  <c r="F74" i="18"/>
  <c r="G74" i="18" s="1" a="1"/>
  <c r="G74" i="18" s="1"/>
  <c r="H74" i="18" s="1"/>
  <c r="F66" i="18"/>
  <c r="G66" i="18" s="1" a="1"/>
  <c r="G66" i="18" s="1"/>
  <c r="H66" i="18" s="1"/>
  <c r="F58" i="18"/>
  <c r="G58" i="18" s="1" a="1"/>
  <c r="G58" i="18" s="1"/>
  <c r="H58" i="18" s="1"/>
  <c r="F50" i="18"/>
  <c r="G50" i="18" s="1" a="1"/>
  <c r="G50" i="18" s="1"/>
  <c r="F42" i="18"/>
  <c r="G42" i="18" s="1" a="1"/>
  <c r="G42" i="18" s="1"/>
  <c r="F34" i="18"/>
  <c r="G34" i="18" s="1" a="1"/>
  <c r="G34" i="18" s="1"/>
  <c r="F26" i="18"/>
  <c r="G26" i="18" s="1" a="1"/>
  <c r="G26" i="18" s="1"/>
  <c r="F18" i="18"/>
  <c r="G18" i="18" s="1" a="1"/>
  <c r="G18" i="18" s="1"/>
  <c r="F10" i="18"/>
  <c r="G10" i="18" s="1" a="1"/>
  <c r="G10" i="18" s="1"/>
  <c r="F2" i="18"/>
  <c r="G2" i="18" s="1" a="1"/>
  <c r="G2" i="18" s="1"/>
  <c r="H2" i="18" s="1"/>
  <c r="F378" i="18"/>
  <c r="G378" i="18" s="1" a="1"/>
  <c r="G378" i="18" s="1"/>
  <c r="H378" i="18" s="1"/>
  <c r="F306" i="18"/>
  <c r="G306" i="18" s="1" a="1"/>
  <c r="G306" i="18" s="1"/>
  <c r="J306" i="18" s="1"/>
  <c r="F234" i="18"/>
  <c r="G234" i="18" s="1" a="1"/>
  <c r="G234" i="18" s="1"/>
  <c r="H234" i="18" s="1"/>
  <c r="F170" i="18"/>
  <c r="G170" i="18" s="1" a="1"/>
  <c r="G170" i="18" s="1"/>
  <c r="F345" i="18"/>
  <c r="G345" i="18" s="1" a="1"/>
  <c r="G345" i="18" s="1"/>
  <c r="H345" i="18" s="1"/>
  <c r="F241" i="18"/>
  <c r="G241" i="18" s="1" a="1"/>
  <c r="G241" i="18" s="1"/>
  <c r="F25" i="18"/>
  <c r="G25" i="18" s="1" a="1"/>
  <c r="G25" i="18" s="1"/>
  <c r="F394" i="18"/>
  <c r="G394" i="18" s="1" a="1"/>
  <c r="G394" i="18" s="1"/>
  <c r="H394" i="18" s="1"/>
  <c r="F346" i="18"/>
  <c r="G346" i="18" s="1" a="1"/>
  <c r="G346" i="18" s="1"/>
  <c r="F290" i="18"/>
  <c r="G290" i="18" s="1" a="1"/>
  <c r="G290" i="18" s="1"/>
  <c r="F226" i="18"/>
  <c r="G226" i="18" s="1" a="1"/>
  <c r="G226" i="18" s="1"/>
  <c r="F178" i="18"/>
  <c r="G178" i="18" s="1" a="1"/>
  <c r="G178" i="18" s="1"/>
  <c r="I178" i="18" s="1"/>
  <c r="F393" i="18"/>
  <c r="G393" i="18" s="1" a="1"/>
  <c r="G393" i="18" s="1"/>
  <c r="F329" i="18"/>
  <c r="G329" i="18" s="1" a="1"/>
  <c r="G329" i="18" s="1"/>
  <c r="F289" i="18"/>
  <c r="G289" i="18" s="1" a="1"/>
  <c r="G289" i="18" s="1"/>
  <c r="F233" i="18"/>
  <c r="G233" i="18" s="1" a="1"/>
  <c r="G233" i="18" s="1"/>
  <c r="J233" i="18" s="1"/>
  <c r="F105" i="18"/>
  <c r="G105" i="18" s="1" a="1"/>
  <c r="G105" i="18" s="1"/>
  <c r="H105" i="18" s="1"/>
  <c r="F362" i="18"/>
  <c r="G362" i="18" s="1" a="1"/>
  <c r="G362" i="18" s="1"/>
  <c r="J362" i="18" s="1"/>
  <c r="F298" i="18"/>
  <c r="G298" i="18" s="1" a="1"/>
  <c r="G298" i="18" s="1"/>
  <c r="H298" i="18" s="1"/>
  <c r="F242" i="18"/>
  <c r="G242" i="18" s="1" a="1"/>
  <c r="G242" i="18" s="1"/>
  <c r="J242" i="18" s="1"/>
  <c r="F162" i="18"/>
  <c r="G162" i="18" s="1" a="1"/>
  <c r="G162" i="18" s="1"/>
  <c r="F369" i="18"/>
  <c r="G369" i="18" s="1" a="1"/>
  <c r="G369" i="18" s="1"/>
  <c r="J369" i="18" s="1"/>
  <c r="F305" i="18"/>
  <c r="G305" i="18" s="1" a="1"/>
  <c r="G305" i="18" s="1"/>
  <c r="F257" i="18"/>
  <c r="G257" i="18" s="1" a="1"/>
  <c r="G257" i="18" s="1"/>
  <c r="H257" i="18" s="1"/>
  <c r="F201" i="18"/>
  <c r="G201" i="18" s="1" a="1"/>
  <c r="G201" i="18" s="1"/>
  <c r="F161" i="18"/>
  <c r="G161" i="18" s="1" a="1"/>
  <c r="G161" i="18" s="1"/>
  <c r="F121" i="18"/>
  <c r="G121" i="18" s="1" a="1"/>
  <c r="G121" i="18" s="1"/>
  <c r="I121" i="18" s="1"/>
  <c r="F81" i="18"/>
  <c r="G81" i="18" s="1" a="1"/>
  <c r="G81" i="18" s="1"/>
  <c r="F57" i="18"/>
  <c r="G57" i="18" s="1" a="1"/>
  <c r="G57" i="18" s="1"/>
  <c r="F376" i="18"/>
  <c r="G376" i="18" s="1" a="1"/>
  <c r="G376" i="18" s="1"/>
  <c r="F344" i="18"/>
  <c r="G344" i="18" s="1" a="1"/>
  <c r="G344" i="18" s="1"/>
  <c r="F304" i="18"/>
  <c r="G304" i="18" s="1" a="1"/>
  <c r="G304" i="18" s="1"/>
  <c r="H304" i="18" s="1"/>
  <c r="F272" i="18"/>
  <c r="G272" i="18" s="1" a="1"/>
  <c r="G272" i="18" s="1"/>
  <c r="F240" i="18"/>
  <c r="G240" i="18" s="1" a="1"/>
  <c r="G240" i="18" s="1"/>
  <c r="F208" i="18"/>
  <c r="G208" i="18" s="1" a="1"/>
  <c r="G208" i="18" s="1"/>
  <c r="J208" i="18" s="1"/>
  <c r="F160" i="18"/>
  <c r="G160" i="18" s="1" a="1"/>
  <c r="G160" i="18" s="1"/>
  <c r="J160" i="18" s="1"/>
  <c r="F136" i="18"/>
  <c r="G136" i="18" s="1" a="1"/>
  <c r="G136" i="18" s="1"/>
  <c r="H136" i="18" s="1"/>
  <c r="F96" i="18"/>
  <c r="G96" i="18" s="1" a="1"/>
  <c r="G96" i="18" s="1"/>
  <c r="F48" i="18"/>
  <c r="G48" i="18" s="1" a="1"/>
  <c r="G48" i="18" s="1"/>
  <c r="J48" i="18" s="1"/>
  <c r="F391" i="18"/>
  <c r="G391" i="18" s="1" a="1"/>
  <c r="G391" i="18" s="1"/>
  <c r="F383" i="18"/>
  <c r="G383" i="18" s="1" a="1"/>
  <c r="G383" i="18" s="1"/>
  <c r="I383" i="18" s="1"/>
  <c r="F375" i="18"/>
  <c r="G375" i="18" s="1" a="1"/>
  <c r="G375" i="18" s="1"/>
  <c r="F367" i="18"/>
  <c r="G367" i="18" s="1" a="1"/>
  <c r="G367" i="18" s="1"/>
  <c r="F359" i="18"/>
  <c r="G359" i="18" s="1" a="1"/>
  <c r="G359" i="18" s="1"/>
  <c r="H359" i="18" s="1"/>
  <c r="F351" i="18"/>
  <c r="G351" i="18" s="1" a="1"/>
  <c r="G351" i="18" s="1"/>
  <c r="F343" i="18"/>
  <c r="G343" i="18" s="1" a="1"/>
  <c r="G343" i="18" s="1"/>
  <c r="J343" i="18" s="1"/>
  <c r="F335" i="18"/>
  <c r="G335" i="18" s="1" a="1"/>
  <c r="G335" i="18" s="1"/>
  <c r="F327" i="18"/>
  <c r="G327" i="18" s="1" a="1"/>
  <c r="G327" i="18" s="1"/>
  <c r="H327" i="18" s="1"/>
  <c r="F319" i="18"/>
  <c r="G319" i="18" s="1" a="1"/>
  <c r="G319" i="18" s="1"/>
  <c r="F311" i="18"/>
  <c r="G311" i="18" s="1" a="1"/>
  <c r="G311" i="18" s="1"/>
  <c r="I311" i="18" s="1"/>
  <c r="F303" i="18"/>
  <c r="G303" i="18" s="1" a="1"/>
  <c r="G303" i="18" s="1"/>
  <c r="J303" i="18" s="1"/>
  <c r="F295" i="18"/>
  <c r="G295" i="18" s="1" a="1"/>
  <c r="G295" i="18" s="1"/>
  <c r="I295" i="18" s="1"/>
  <c r="F287" i="18"/>
  <c r="G287" i="18" s="1" a="1"/>
  <c r="G287" i="18" s="1"/>
  <c r="H287" i="18" s="1"/>
  <c r="F279" i="18"/>
  <c r="G279" i="18" s="1" a="1"/>
  <c r="G279" i="18" s="1"/>
  <c r="F271" i="18"/>
  <c r="G271" i="18" s="1" a="1"/>
  <c r="G271" i="18" s="1"/>
  <c r="J271" i="18" s="1"/>
  <c r="F263" i="18"/>
  <c r="G263" i="18" s="1" a="1"/>
  <c r="G263" i="18" s="1"/>
  <c r="I263" i="18" s="1"/>
  <c r="F255" i="18"/>
  <c r="G255" i="18" s="1" a="1"/>
  <c r="G255" i="18" s="1"/>
  <c r="F247" i="18"/>
  <c r="G247" i="18" s="1" a="1"/>
  <c r="G247" i="18" s="1"/>
  <c r="F239" i="18"/>
  <c r="G239" i="18" s="1" a="1"/>
  <c r="G239" i="18" s="1"/>
  <c r="F231" i="18"/>
  <c r="G231" i="18" s="1" a="1"/>
  <c r="G231" i="18" s="1"/>
  <c r="I231" i="18" s="1"/>
  <c r="F223" i="18"/>
  <c r="G223" i="18" s="1" a="1"/>
  <c r="G223" i="18" s="1"/>
  <c r="F215" i="18"/>
  <c r="G215" i="18" s="1" a="1"/>
  <c r="G215" i="18" s="1"/>
  <c r="J215" i="18" s="1"/>
  <c r="F207" i="18"/>
  <c r="G207" i="18" s="1" a="1"/>
  <c r="G207" i="18" s="1"/>
  <c r="F199" i="18"/>
  <c r="G199" i="18" s="1" a="1"/>
  <c r="G199" i="18" s="1"/>
  <c r="H199" i="18" s="1"/>
  <c r="F191" i="18"/>
  <c r="G191" i="18" s="1" a="1"/>
  <c r="G191" i="18" s="1"/>
  <c r="I191" i="18" s="1"/>
  <c r="F183" i="18"/>
  <c r="G183" i="18" s="1" a="1"/>
  <c r="G183" i="18" s="1"/>
  <c r="F175" i="18"/>
  <c r="G175" i="18" s="1" a="1"/>
  <c r="G175" i="18" s="1"/>
  <c r="J175" i="18" s="1"/>
  <c r="F167" i="18"/>
  <c r="G167" i="18" s="1" a="1"/>
  <c r="G167" i="18" s="1"/>
  <c r="H167" i="18" s="1"/>
  <c r="F159" i="18"/>
  <c r="G159" i="18" s="1" a="1"/>
  <c r="G159" i="18" s="1"/>
  <c r="H159" i="18" s="1"/>
  <c r="F151" i="18"/>
  <c r="G151" i="18" s="1" a="1"/>
  <c r="G151" i="18" s="1"/>
  <c r="H151" i="18" s="1"/>
  <c r="F143" i="18"/>
  <c r="G143" i="18" s="1" a="1"/>
  <c r="G143" i="18" s="1"/>
  <c r="J143" i="18" s="1"/>
  <c r="F135" i="18"/>
  <c r="G135" i="18" s="1" a="1"/>
  <c r="G135" i="18" s="1"/>
  <c r="I135" i="18" s="1"/>
  <c r="F127" i="18"/>
  <c r="G127" i="18" s="1" a="1"/>
  <c r="G127" i="18" s="1"/>
  <c r="I127" i="18" s="1"/>
  <c r="F119" i="18"/>
  <c r="G119" i="18" s="1" a="1"/>
  <c r="G119" i="18" s="1"/>
  <c r="H119" i="18" s="1"/>
  <c r="F111" i="18"/>
  <c r="G111" i="18" s="1" a="1"/>
  <c r="G111" i="18" s="1"/>
  <c r="H111" i="18" s="1"/>
  <c r="F103" i="18"/>
  <c r="G103" i="18" s="1" a="1"/>
  <c r="G103" i="18" s="1"/>
  <c r="J103" i="18" s="1"/>
  <c r="F95" i="18"/>
  <c r="G95" i="18" s="1" a="1"/>
  <c r="G95" i="18" s="1"/>
  <c r="F87" i="18"/>
  <c r="G87" i="18" s="1" a="1"/>
  <c r="G87" i="18" s="1"/>
  <c r="I87" i="18" s="1"/>
  <c r="F79" i="18"/>
  <c r="G79" i="18" s="1" a="1"/>
  <c r="G79" i="18" s="1"/>
  <c r="H79" i="18" s="1"/>
  <c r="F71" i="18"/>
  <c r="G71" i="18" s="1" a="1"/>
  <c r="G71" i="18" s="1"/>
  <c r="F63" i="18"/>
  <c r="G63" i="18" s="1" a="1"/>
  <c r="G63" i="18" s="1"/>
  <c r="I63" i="18" s="1"/>
  <c r="F55" i="18"/>
  <c r="G55" i="18" s="1" a="1"/>
  <c r="G55" i="18" s="1"/>
  <c r="J55" i="18" s="1"/>
  <c r="F47" i="18"/>
  <c r="G47" i="18" s="1" a="1"/>
  <c r="G47" i="18" s="1"/>
  <c r="H47" i="18" s="1"/>
  <c r="F39" i="18"/>
  <c r="G39" i="18" s="1" a="1"/>
  <c r="G39" i="18" s="1"/>
  <c r="J39" i="18" s="1"/>
  <c r="F31" i="18"/>
  <c r="G31" i="18" s="1" a="1"/>
  <c r="G31" i="18" s="1"/>
  <c r="J31" i="18" s="1"/>
  <c r="F23" i="18"/>
  <c r="G23" i="18" s="1" a="1"/>
  <c r="G23" i="18" s="1"/>
  <c r="F15" i="18"/>
  <c r="G15" i="18" s="1" a="1"/>
  <c r="G15" i="18" s="1"/>
  <c r="H15" i="18" s="1"/>
  <c r="F7" i="18"/>
  <c r="G7" i="18" s="1" a="1"/>
  <c r="G7" i="18" s="1"/>
  <c r="F354" i="18"/>
  <c r="G354" i="18" s="1" a="1"/>
  <c r="G354" i="18" s="1"/>
  <c r="F282" i="18"/>
  <c r="G282" i="18" s="1" a="1"/>
  <c r="G282" i="18" s="1"/>
  <c r="H282" i="18" s="1"/>
  <c r="F194" i="18"/>
  <c r="G194" i="18" s="1" a="1"/>
  <c r="G194" i="18" s="1"/>
  <c r="F353" i="18"/>
  <c r="G353" i="18" s="1" a="1"/>
  <c r="G353" i="18" s="1"/>
  <c r="J353" i="18" s="1"/>
  <c r="F313" i="18"/>
  <c r="G313" i="18" s="1" a="1"/>
  <c r="G313" i="18" s="1"/>
  <c r="J313" i="18" s="1"/>
  <c r="F273" i="18"/>
  <c r="G273" i="18" s="1" a="1"/>
  <c r="G273" i="18" s="1"/>
  <c r="F209" i="18"/>
  <c r="G209" i="18" s="1" a="1"/>
  <c r="G209" i="18" s="1"/>
  <c r="H209" i="18" s="1"/>
  <c r="F169" i="18"/>
  <c r="G169" i="18" s="1" a="1"/>
  <c r="G169" i="18" s="1"/>
  <c r="F137" i="18"/>
  <c r="G137" i="18" s="1" a="1"/>
  <c r="G137" i="18" s="1"/>
  <c r="H137" i="18" s="1"/>
  <c r="F89" i="18"/>
  <c r="G89" i="18" s="1" a="1"/>
  <c r="G89" i="18" s="1"/>
  <c r="H89" i="18" s="1"/>
  <c r="F17" i="18"/>
  <c r="G17" i="18" s="1" a="1"/>
  <c r="G17" i="18" s="1"/>
  <c r="H17" i="18" s="1"/>
  <c r="F384" i="18"/>
  <c r="G384" i="18" s="1" a="1"/>
  <c r="G384" i="18" s="1"/>
  <c r="J384" i="18" s="1"/>
  <c r="F352" i="18"/>
  <c r="G352" i="18" s="1" a="1"/>
  <c r="G352" i="18" s="1"/>
  <c r="J352" i="18" s="1"/>
  <c r="F320" i="18"/>
  <c r="G320" i="18" s="1" a="1"/>
  <c r="G320" i="18" s="1"/>
  <c r="F280" i="18"/>
  <c r="G280" i="18" s="1" a="1"/>
  <c r="G280" i="18" s="1"/>
  <c r="H280" i="18" s="1"/>
  <c r="F232" i="18"/>
  <c r="G232" i="18" s="1" a="1"/>
  <c r="G232" i="18" s="1"/>
  <c r="F200" i="18"/>
  <c r="G200" i="18" s="1" a="1"/>
  <c r="G200" i="18" s="1"/>
  <c r="F176" i="18"/>
  <c r="G176" i="18" s="1" a="1"/>
  <c r="G176" i="18" s="1"/>
  <c r="H176" i="18" s="1"/>
  <c r="F128" i="18"/>
  <c r="G128" i="18" s="1" a="1"/>
  <c r="G128" i="18" s="1"/>
  <c r="F88" i="18"/>
  <c r="G88" i="18" s="1" a="1"/>
  <c r="G88" i="18" s="1"/>
  <c r="J88" i="18" s="1"/>
  <c r="F64" i="18"/>
  <c r="G64" i="18" s="1" a="1"/>
  <c r="G64" i="18" s="1"/>
  <c r="J64" i="18" s="1"/>
  <c r="F24" i="18"/>
  <c r="G24" i="18" s="1" a="1"/>
  <c r="G24" i="18" s="1"/>
  <c r="F398" i="18"/>
  <c r="G398" i="18" s="1" a="1"/>
  <c r="G398" i="18" s="1"/>
  <c r="H398" i="18" s="1"/>
  <c r="F390" i="18"/>
  <c r="G390" i="18" s="1" a="1"/>
  <c r="G390" i="18" s="1"/>
  <c r="J390" i="18" s="1"/>
  <c r="F382" i="18"/>
  <c r="G382" i="18" s="1" a="1"/>
  <c r="G382" i="18" s="1"/>
  <c r="H382" i="18" s="1"/>
  <c r="F374" i="18"/>
  <c r="G374" i="18" s="1" a="1"/>
  <c r="G374" i="18" s="1"/>
  <c r="J374" i="18" s="1"/>
  <c r="F366" i="18"/>
  <c r="G366" i="18" s="1" a="1"/>
  <c r="G366" i="18" s="1"/>
  <c r="I366" i="18" s="1"/>
  <c r="F358" i="18"/>
  <c r="G358" i="18" s="1" a="1"/>
  <c r="G358" i="18" s="1"/>
  <c r="J358" i="18" s="1"/>
  <c r="F350" i="18"/>
  <c r="G350" i="18" s="1" a="1"/>
  <c r="G350" i="18" s="1"/>
  <c r="J350" i="18" s="1"/>
  <c r="F342" i="18"/>
  <c r="G342" i="18" s="1" a="1"/>
  <c r="G342" i="18" s="1"/>
  <c r="F334" i="18"/>
  <c r="G334" i="18" s="1" a="1"/>
  <c r="G334" i="18" s="1"/>
  <c r="I334" i="18" s="1"/>
  <c r="F326" i="18"/>
  <c r="G326" i="18" s="1" a="1"/>
  <c r="G326" i="18" s="1"/>
  <c r="F318" i="18"/>
  <c r="G318" i="18" s="1" a="1"/>
  <c r="G318" i="18" s="1"/>
  <c r="F310" i="18"/>
  <c r="G310" i="18" s="1" a="1"/>
  <c r="G310" i="18" s="1"/>
  <c r="H310" i="18" s="1"/>
  <c r="F302" i="18"/>
  <c r="G302" i="18" s="1" a="1"/>
  <c r="G302" i="18" s="1"/>
  <c r="F294" i="18"/>
  <c r="G294" i="18" s="1" a="1"/>
  <c r="G294" i="18" s="1"/>
  <c r="J294" i="18" s="1"/>
  <c r="F286" i="18"/>
  <c r="G286" i="18" s="1" a="1"/>
  <c r="G286" i="18" s="1"/>
  <c r="J286" i="18" s="1"/>
  <c r="F278" i="18"/>
  <c r="G278" i="18" s="1" a="1"/>
  <c r="G278" i="18" s="1"/>
  <c r="F270" i="18"/>
  <c r="G270" i="18" s="1" a="1"/>
  <c r="G270" i="18" s="1"/>
  <c r="I270" i="18" s="1"/>
  <c r="F262" i="18"/>
  <c r="G262" i="18" s="1" a="1"/>
  <c r="G262" i="18" s="1"/>
  <c r="F254" i="18"/>
  <c r="G254" i="18" s="1" a="1"/>
  <c r="G254" i="18" s="1"/>
  <c r="H254" i="18" s="1"/>
  <c r="F246" i="18"/>
  <c r="G246" i="18" s="1" a="1"/>
  <c r="G246" i="18" s="1"/>
  <c r="I246" i="18" s="1"/>
  <c r="F238" i="18"/>
  <c r="G238" i="18" s="1" a="1"/>
  <c r="G238" i="18" s="1"/>
  <c r="F230" i="18"/>
  <c r="G230" i="18" s="1" a="1"/>
  <c r="G230" i="18" s="1"/>
  <c r="F222" i="18"/>
  <c r="G222" i="18" s="1" a="1"/>
  <c r="G222" i="18" s="1"/>
  <c r="J222" i="18" s="1"/>
  <c r="F214" i="18"/>
  <c r="G214" i="18" s="1" a="1"/>
  <c r="G214" i="18" s="1"/>
  <c r="F206" i="18"/>
  <c r="G206" i="18" s="1" a="1"/>
  <c r="G206" i="18" s="1"/>
  <c r="F198" i="18"/>
  <c r="G198" i="18" s="1" a="1"/>
  <c r="G198" i="18" s="1"/>
  <c r="I198" i="18" s="1"/>
  <c r="F190" i="18"/>
  <c r="G190" i="18" s="1" a="1"/>
  <c r="G190" i="18" s="1"/>
  <c r="F182" i="18"/>
  <c r="G182" i="18" s="1" a="1"/>
  <c r="G182" i="18" s="1"/>
  <c r="H182" i="18" s="1"/>
  <c r="F174" i="18"/>
  <c r="G174" i="18" s="1" a="1"/>
  <c r="G174" i="18" s="1"/>
  <c r="F166" i="18"/>
  <c r="G166" i="18" s="1" a="1"/>
  <c r="G166" i="18" s="1"/>
  <c r="F158" i="18"/>
  <c r="G158" i="18" s="1" a="1"/>
  <c r="G158" i="18" s="1"/>
  <c r="J158" i="18" s="1"/>
  <c r="F150" i="18"/>
  <c r="G150" i="18" s="1" a="1"/>
  <c r="G150" i="18" s="1"/>
  <c r="J150" i="18" s="1"/>
  <c r="F142" i="18"/>
  <c r="G142" i="18" s="1" a="1"/>
  <c r="G142" i="18" s="1"/>
  <c r="F134" i="18"/>
  <c r="G134" i="18" s="1" a="1"/>
  <c r="G134" i="18" s="1"/>
  <c r="F126" i="18"/>
  <c r="G126" i="18" s="1" a="1"/>
  <c r="G126" i="18" s="1"/>
  <c r="H126" i="18" s="1"/>
  <c r="F118" i="18"/>
  <c r="G118" i="18" s="1" a="1"/>
  <c r="G118" i="18" s="1"/>
  <c r="I118" i="18" s="1"/>
  <c r="F110" i="18"/>
  <c r="G110" i="18" s="1" a="1"/>
  <c r="G110" i="18" s="1"/>
  <c r="F102" i="18"/>
  <c r="G102" i="18" s="1" a="1"/>
  <c r="G102" i="18" s="1"/>
  <c r="F94" i="18"/>
  <c r="G94" i="18" s="1" a="1"/>
  <c r="G94" i="18" s="1"/>
  <c r="F86" i="18"/>
  <c r="G86" i="18" s="1" a="1"/>
  <c r="G86" i="18" s="1"/>
  <c r="F78" i="18"/>
  <c r="G78" i="18" s="1" a="1"/>
  <c r="G78" i="18" s="1"/>
  <c r="F70" i="18"/>
  <c r="G70" i="18" s="1" a="1"/>
  <c r="G70" i="18" s="1"/>
  <c r="I70" i="18" s="1"/>
  <c r="F62" i="18"/>
  <c r="G62" i="18" s="1" a="1"/>
  <c r="G62" i="18" s="1"/>
  <c r="F54" i="18"/>
  <c r="G54" i="18" s="1" a="1"/>
  <c r="G54" i="18" s="1"/>
  <c r="H54" i="18" s="1"/>
  <c r="F46" i="18"/>
  <c r="G46" i="18" s="1" a="1"/>
  <c r="G46" i="18" s="1"/>
  <c r="F38" i="18"/>
  <c r="G38" i="18" s="1" a="1"/>
  <c r="G38" i="18" s="1"/>
  <c r="J38" i="18" s="1"/>
  <c r="F30" i="18"/>
  <c r="G30" i="18" s="1" a="1"/>
  <c r="G30" i="18" s="1"/>
  <c r="F22" i="18"/>
  <c r="G22" i="18" s="1" a="1"/>
  <c r="G22" i="18" s="1"/>
  <c r="F14" i="18"/>
  <c r="G14" i="18" s="1" a="1"/>
  <c r="G14" i="18" s="1"/>
  <c r="F1" i="18"/>
  <c r="G1" i="18" s="1" a="1"/>
  <c r="G1" i="18" s="1"/>
  <c r="F6" i="18"/>
  <c r="G6" i="18" s="1" a="1"/>
  <c r="G6" i="18" s="1"/>
  <c r="H322" i="18" l="1"/>
  <c r="I322" i="18"/>
  <c r="J359" i="18"/>
  <c r="I324" i="18"/>
  <c r="H237" i="18"/>
  <c r="H118" i="18"/>
  <c r="J43" i="18"/>
  <c r="I31" i="18"/>
  <c r="J324" i="18"/>
  <c r="J197" i="18"/>
  <c r="H197" i="18"/>
  <c r="J119" i="18"/>
  <c r="J328" i="18"/>
  <c r="I119" i="18"/>
  <c r="H175" i="18"/>
  <c r="I380" i="18"/>
  <c r="H380" i="18"/>
  <c r="H144" i="18"/>
  <c r="I144" i="18"/>
  <c r="I24" i="18"/>
  <c r="J24" i="18"/>
  <c r="H24" i="18"/>
  <c r="J94" i="18"/>
  <c r="I94" i="18"/>
  <c r="H94" i="18"/>
  <c r="J146" i="18"/>
  <c r="I146" i="18"/>
  <c r="I89" i="18"/>
  <c r="I260" i="18"/>
  <c r="H390" i="18"/>
  <c r="I64" i="18"/>
  <c r="I303" i="18"/>
  <c r="J257" i="18"/>
  <c r="J123" i="18"/>
  <c r="H158" i="18"/>
  <c r="H374" i="18"/>
  <c r="I175" i="18"/>
  <c r="I257" i="18"/>
  <c r="H123" i="18"/>
  <c r="I390" i="18"/>
  <c r="J89" i="18"/>
  <c r="J327" i="18"/>
  <c r="J187" i="18"/>
  <c r="J260" i="18"/>
  <c r="J225" i="18"/>
  <c r="I225" i="18"/>
  <c r="I240" i="18"/>
  <c r="H240" i="18"/>
  <c r="I243" i="18"/>
  <c r="J243" i="18"/>
  <c r="I337" i="18"/>
  <c r="J337" i="18"/>
  <c r="J61" i="18"/>
  <c r="I61" i="18"/>
  <c r="H395" i="18"/>
  <c r="J395" i="18"/>
  <c r="J392" i="18"/>
  <c r="I392" i="18"/>
  <c r="J206" i="18"/>
  <c r="H206" i="18"/>
  <c r="J262" i="18"/>
  <c r="H262" i="18"/>
  <c r="I262" i="18"/>
  <c r="J329" i="18"/>
  <c r="I329" i="18"/>
  <c r="I59" i="18"/>
  <c r="H59" i="18"/>
  <c r="J59" i="18"/>
  <c r="H115" i="18"/>
  <c r="J115" i="18"/>
  <c r="J195" i="18"/>
  <c r="I195" i="18"/>
  <c r="H60" i="18"/>
  <c r="J60" i="18"/>
  <c r="I60" i="18"/>
  <c r="I102" i="18"/>
  <c r="H102" i="18"/>
  <c r="J102" i="18"/>
  <c r="J78" i="18"/>
  <c r="H78" i="18"/>
  <c r="I214" i="18"/>
  <c r="H214" i="18"/>
  <c r="J214" i="18"/>
  <c r="I318" i="18"/>
  <c r="H318" i="18"/>
  <c r="J318" i="18"/>
  <c r="J169" i="18"/>
  <c r="I169" i="18"/>
  <c r="H351" i="18"/>
  <c r="J351" i="18"/>
  <c r="I393" i="18"/>
  <c r="J393" i="18"/>
  <c r="J241" i="18"/>
  <c r="H241" i="18"/>
  <c r="H124" i="18"/>
  <c r="I124" i="18"/>
  <c r="J124" i="18"/>
  <c r="I188" i="18"/>
  <c r="J188" i="18"/>
  <c r="H188" i="18"/>
  <c r="I86" i="18"/>
  <c r="J86" i="18"/>
  <c r="H86" i="18"/>
  <c r="H132" i="18"/>
  <c r="J132" i="18"/>
  <c r="J133" i="18"/>
  <c r="I133" i="18"/>
  <c r="J229" i="18"/>
  <c r="H229" i="18"/>
  <c r="I229" i="18"/>
  <c r="J370" i="18"/>
  <c r="I370" i="18"/>
  <c r="H30" i="18"/>
  <c r="J30" i="18"/>
  <c r="I278" i="18"/>
  <c r="J278" i="18"/>
  <c r="H278" i="18"/>
  <c r="H223" i="18"/>
  <c r="I223" i="18"/>
  <c r="J223" i="18"/>
  <c r="J376" i="18"/>
  <c r="I376" i="18"/>
  <c r="J170" i="18"/>
  <c r="I170" i="18"/>
  <c r="J18" i="18"/>
  <c r="I18" i="18"/>
  <c r="J323" i="18"/>
  <c r="H323" i="18"/>
  <c r="J140" i="18"/>
  <c r="H140" i="18"/>
  <c r="I140" i="18"/>
  <c r="J396" i="18"/>
  <c r="I396" i="18"/>
  <c r="H386" i="18"/>
  <c r="J386" i="18"/>
  <c r="I386" i="18"/>
  <c r="H354" i="18"/>
  <c r="J354" i="18"/>
  <c r="I354" i="18"/>
  <c r="I46" i="18"/>
  <c r="J46" i="18"/>
  <c r="H46" i="18"/>
  <c r="J174" i="18"/>
  <c r="H174" i="18"/>
  <c r="I174" i="18"/>
  <c r="H230" i="18"/>
  <c r="I230" i="18"/>
  <c r="J230" i="18"/>
  <c r="I26" i="18"/>
  <c r="J26" i="18"/>
  <c r="H26" i="18"/>
  <c r="H131" i="18"/>
  <c r="I131" i="18"/>
  <c r="J131" i="18"/>
  <c r="H217" i="18"/>
  <c r="J217" i="18"/>
  <c r="I84" i="18"/>
  <c r="J84" i="18"/>
  <c r="H84" i="18"/>
  <c r="I148" i="18"/>
  <c r="J148" i="18"/>
  <c r="H153" i="18"/>
  <c r="I153" i="18"/>
  <c r="J153" i="18"/>
  <c r="H274" i="18"/>
  <c r="I274" i="18"/>
  <c r="J274" i="18"/>
  <c r="H142" i="18"/>
  <c r="J142" i="18"/>
  <c r="H200" i="18"/>
  <c r="J200" i="18"/>
  <c r="I200" i="18"/>
  <c r="I273" i="18"/>
  <c r="H273" i="18"/>
  <c r="I212" i="18"/>
  <c r="H212" i="18"/>
  <c r="J212" i="18"/>
  <c r="J184" i="18"/>
  <c r="I184" i="18"/>
  <c r="J101" i="18"/>
  <c r="I101" i="18"/>
  <c r="J246" i="18"/>
  <c r="I374" i="18"/>
  <c r="I55" i="18"/>
  <c r="J87" i="18"/>
  <c r="I199" i="18"/>
  <c r="H231" i="18"/>
  <c r="J107" i="18"/>
  <c r="I235" i="18"/>
  <c r="I299" i="18"/>
  <c r="J400" i="18"/>
  <c r="J52" i="18"/>
  <c r="J316" i="18"/>
  <c r="I53" i="18"/>
  <c r="I38" i="18"/>
  <c r="H55" i="18"/>
  <c r="J304" i="18"/>
  <c r="H98" i="18"/>
  <c r="H210" i="18"/>
  <c r="H235" i="18"/>
  <c r="I259" i="18"/>
  <c r="H20" i="18"/>
  <c r="I220" i="18"/>
  <c r="I252" i="18"/>
  <c r="J301" i="18"/>
  <c r="I107" i="18"/>
  <c r="H259" i="18"/>
  <c r="I52" i="18"/>
  <c r="H220" i="18"/>
  <c r="J365" i="18"/>
  <c r="I150" i="18"/>
  <c r="H313" i="18"/>
  <c r="I208" i="18"/>
  <c r="I304" i="18"/>
  <c r="I387" i="18"/>
  <c r="J129" i="18"/>
  <c r="I76" i="18"/>
  <c r="H180" i="18"/>
  <c r="H316" i="18"/>
  <c r="J380" i="18"/>
  <c r="J144" i="18"/>
  <c r="J336" i="18"/>
  <c r="J45" i="18"/>
  <c r="H301" i="18"/>
  <c r="J72" i="18"/>
  <c r="J192" i="18"/>
  <c r="J193" i="18"/>
  <c r="I222" i="18"/>
  <c r="H38" i="18"/>
  <c r="H150" i="18"/>
  <c r="H222" i="18"/>
  <c r="H246" i="18"/>
  <c r="H286" i="18"/>
  <c r="J118" i="18"/>
  <c r="I327" i="18"/>
  <c r="H208" i="18"/>
  <c r="I82" i="18"/>
  <c r="H187" i="18"/>
  <c r="H281" i="18"/>
  <c r="H76" i="18"/>
  <c r="J285" i="18"/>
  <c r="I365" i="18"/>
  <c r="J171" i="18"/>
  <c r="I363" i="18"/>
  <c r="J116" i="18"/>
  <c r="I165" i="18"/>
  <c r="J349" i="18"/>
  <c r="H192" i="18"/>
  <c r="J199" i="18"/>
  <c r="J210" i="18"/>
  <c r="J20" i="18"/>
  <c r="J252" i="18"/>
  <c r="H336" i="18"/>
  <c r="J185" i="18"/>
  <c r="J314" i="18"/>
  <c r="I45" i="18"/>
  <c r="H165" i="18"/>
  <c r="I197" i="18"/>
  <c r="J8" i="18"/>
  <c r="H328" i="18"/>
  <c r="H302" i="18"/>
  <c r="J302" i="18"/>
  <c r="I302" i="18"/>
  <c r="H6" i="18"/>
  <c r="J6" i="18"/>
  <c r="I6" i="18"/>
  <c r="H238" i="18"/>
  <c r="I238" i="18"/>
  <c r="J238" i="18"/>
  <c r="H342" i="18"/>
  <c r="I342" i="18"/>
  <c r="J342" i="18"/>
  <c r="I23" i="18"/>
  <c r="H23" i="18"/>
  <c r="J23" i="18"/>
  <c r="I194" i="18"/>
  <c r="J194" i="18"/>
  <c r="H194" i="18"/>
  <c r="J232" i="18"/>
  <c r="H232" i="18"/>
  <c r="I232" i="18"/>
  <c r="H207" i="18"/>
  <c r="J207" i="18"/>
  <c r="I207" i="18"/>
  <c r="H14" i="18"/>
  <c r="I14" i="18"/>
  <c r="J14" i="18"/>
  <c r="I128" i="18"/>
  <c r="J128" i="18"/>
  <c r="H128" i="18"/>
  <c r="H305" i="18"/>
  <c r="J305" i="18"/>
  <c r="I305" i="18"/>
  <c r="H62" i="18"/>
  <c r="J62" i="18"/>
  <c r="I62" i="18"/>
  <c r="J22" i="18"/>
  <c r="H22" i="18"/>
  <c r="I22" i="18"/>
  <c r="J134" i="18"/>
  <c r="H134" i="18"/>
  <c r="I134" i="18"/>
  <c r="H110" i="18"/>
  <c r="I110" i="18"/>
  <c r="J110" i="18"/>
  <c r="J326" i="18"/>
  <c r="I326" i="18"/>
  <c r="H326" i="18"/>
  <c r="J7" i="18"/>
  <c r="H7" i="18"/>
  <c r="I7" i="18"/>
  <c r="H320" i="18"/>
  <c r="I320" i="18"/>
  <c r="J320" i="18"/>
  <c r="J96" i="18"/>
  <c r="I96" i="18"/>
  <c r="H96" i="18"/>
  <c r="I344" i="18"/>
  <c r="J344" i="18"/>
  <c r="H344" i="18"/>
  <c r="J71" i="18"/>
  <c r="I71" i="18"/>
  <c r="H71" i="18"/>
  <c r="H190" i="18"/>
  <c r="J190" i="18"/>
  <c r="I190" i="18"/>
  <c r="I166" i="18"/>
  <c r="H166" i="18"/>
  <c r="J166" i="18"/>
  <c r="H358" i="18"/>
  <c r="I358" i="18"/>
  <c r="H39" i="18"/>
  <c r="I39" i="18"/>
  <c r="J151" i="18"/>
  <c r="I151" i="18"/>
  <c r="H289" i="18"/>
  <c r="I289" i="18"/>
  <c r="J289" i="18"/>
  <c r="H384" i="18"/>
  <c r="I384" i="18"/>
  <c r="H169" i="18"/>
  <c r="I103" i="18"/>
  <c r="H103" i="18"/>
  <c r="I167" i="18"/>
  <c r="J239" i="18"/>
  <c r="I239" i="18"/>
  <c r="I81" i="18"/>
  <c r="H81" i="18"/>
  <c r="J81" i="18"/>
  <c r="J54" i="18"/>
  <c r="J70" i="18"/>
  <c r="I78" i="18"/>
  <c r="J126" i="18"/>
  <c r="J182" i="18"/>
  <c r="J198" i="18"/>
  <c r="I206" i="18"/>
  <c r="J254" i="18"/>
  <c r="H270" i="18"/>
  <c r="J270" i="18"/>
  <c r="I286" i="18"/>
  <c r="J310" i="18"/>
  <c r="J366" i="18"/>
  <c r="J382" i="18"/>
  <c r="I398" i="18"/>
  <c r="J398" i="18"/>
  <c r="H64" i="18"/>
  <c r="J176" i="18"/>
  <c r="J17" i="18"/>
  <c r="J137" i="18"/>
  <c r="I209" i="18"/>
  <c r="J209" i="18"/>
  <c r="I313" i="18"/>
  <c r="J282" i="18"/>
  <c r="J47" i="18"/>
  <c r="H63" i="18"/>
  <c r="J63" i="18"/>
  <c r="J111" i="18"/>
  <c r="H127" i="18"/>
  <c r="J127" i="18"/>
  <c r="H239" i="18"/>
  <c r="J295" i="18"/>
  <c r="I359" i="18"/>
  <c r="I136" i="18"/>
  <c r="J136" i="18"/>
  <c r="J121" i="18"/>
  <c r="H121" i="18"/>
  <c r="H306" i="18"/>
  <c r="I306" i="18"/>
  <c r="I247" i="18"/>
  <c r="J247" i="18"/>
  <c r="H271" i="18"/>
  <c r="I271" i="18"/>
  <c r="J319" i="18"/>
  <c r="I319" i="18"/>
  <c r="I343" i="18"/>
  <c r="H343" i="18"/>
  <c r="J391" i="18"/>
  <c r="H391" i="18"/>
  <c r="H290" i="18"/>
  <c r="I290" i="18"/>
  <c r="J290" i="18"/>
  <c r="I54" i="18"/>
  <c r="I176" i="18"/>
  <c r="I282" i="18"/>
  <c r="I159" i="18"/>
  <c r="J159" i="18"/>
  <c r="H247" i="18"/>
  <c r="J279" i="18"/>
  <c r="I279" i="18"/>
  <c r="H295" i="18"/>
  <c r="H319" i="18"/>
  <c r="J367" i="18"/>
  <c r="I367" i="18"/>
  <c r="I391" i="18"/>
  <c r="H161" i="18"/>
  <c r="I161" i="18"/>
  <c r="J161" i="18"/>
  <c r="I346" i="18"/>
  <c r="H346" i="18"/>
  <c r="J346" i="18"/>
  <c r="I182" i="18"/>
  <c r="I294" i="18"/>
  <c r="H294" i="18"/>
  <c r="I310" i="18"/>
  <c r="H366" i="18"/>
  <c r="I382" i="18"/>
  <c r="H88" i="18"/>
  <c r="I88" i="18"/>
  <c r="I17" i="18"/>
  <c r="I137" i="18"/>
  <c r="J273" i="18"/>
  <c r="H353" i="18"/>
  <c r="I353" i="18"/>
  <c r="I47" i="18"/>
  <c r="H87" i="18"/>
  <c r="I111" i="18"/>
  <c r="J135" i="18"/>
  <c r="H135" i="18"/>
  <c r="I183" i="18"/>
  <c r="J183" i="18"/>
  <c r="J231" i="18"/>
  <c r="H255" i="18"/>
  <c r="J255" i="18"/>
  <c r="H367" i="18"/>
  <c r="J272" i="18"/>
  <c r="H272" i="18"/>
  <c r="J201" i="18"/>
  <c r="H201" i="18"/>
  <c r="I362" i="18"/>
  <c r="H362" i="18"/>
  <c r="H10" i="18"/>
  <c r="I10" i="18"/>
  <c r="J10" i="18"/>
  <c r="J34" i="18"/>
  <c r="H34" i="18"/>
  <c r="I34" i="18"/>
  <c r="I254" i="18"/>
  <c r="I30" i="18"/>
  <c r="H70" i="18"/>
  <c r="I142" i="18"/>
  <c r="H198" i="18"/>
  <c r="H334" i="18"/>
  <c r="J334" i="18"/>
  <c r="J95" i="18"/>
  <c r="H95" i="18"/>
  <c r="H279" i="18"/>
  <c r="I375" i="18"/>
  <c r="J375" i="18"/>
  <c r="H48" i="18"/>
  <c r="I48" i="18"/>
  <c r="H160" i="18"/>
  <c r="I160" i="18"/>
  <c r="I272" i="18"/>
  <c r="I201" i="18"/>
  <c r="I162" i="18"/>
  <c r="J162" i="18"/>
  <c r="H162" i="18"/>
  <c r="H25" i="18"/>
  <c r="J25" i="18"/>
  <c r="I25" i="18"/>
  <c r="H1" i="18"/>
  <c r="J1" i="18"/>
  <c r="I1" i="18"/>
  <c r="I126" i="18"/>
  <c r="I350" i="18"/>
  <c r="I280" i="18"/>
  <c r="J280" i="18"/>
  <c r="I352" i="18"/>
  <c r="I15" i="18"/>
  <c r="J15" i="18"/>
  <c r="I158" i="18"/>
  <c r="H350" i="18"/>
  <c r="H352" i="18"/>
  <c r="H31" i="18"/>
  <c r="I95" i="18"/>
  <c r="J167" i="18"/>
  <c r="H183" i="18"/>
  <c r="I255" i="18"/>
  <c r="I287" i="18"/>
  <c r="J287" i="18"/>
  <c r="H303" i="18"/>
  <c r="I351" i="18"/>
  <c r="H375" i="18"/>
  <c r="I57" i="18"/>
  <c r="J57" i="18"/>
  <c r="H57" i="18"/>
  <c r="H50" i="18"/>
  <c r="I50" i="18"/>
  <c r="J50" i="18"/>
  <c r="I79" i="18"/>
  <c r="J79" i="18"/>
  <c r="H143" i="18"/>
  <c r="I143" i="18"/>
  <c r="J191" i="18"/>
  <c r="H191" i="18"/>
  <c r="H215" i="18"/>
  <c r="I215" i="18"/>
  <c r="J263" i="18"/>
  <c r="H263" i="18"/>
  <c r="H311" i="18"/>
  <c r="J311" i="18"/>
  <c r="H335" i="18"/>
  <c r="J335" i="18"/>
  <c r="I335" i="18"/>
  <c r="H383" i="18"/>
  <c r="J383" i="18"/>
  <c r="H233" i="18"/>
  <c r="I233" i="18"/>
  <c r="J178" i="18"/>
  <c r="H178" i="18"/>
  <c r="J2" i="18"/>
  <c r="J58" i="18"/>
  <c r="H130" i="18"/>
  <c r="J130" i="18"/>
  <c r="H330" i="18"/>
  <c r="J330" i="18"/>
  <c r="I155" i="18"/>
  <c r="H155" i="18"/>
  <c r="J155" i="18"/>
  <c r="J211" i="18"/>
  <c r="I211" i="18"/>
  <c r="H211" i="18"/>
  <c r="J368" i="18"/>
  <c r="I368" i="18"/>
  <c r="H368" i="18"/>
  <c r="I130" i="18"/>
  <c r="I330" i="18"/>
  <c r="H51" i="18"/>
  <c r="I51" i="18"/>
  <c r="H75" i="18"/>
  <c r="J75" i="18"/>
  <c r="I75" i="18"/>
  <c r="I219" i="18"/>
  <c r="J219" i="18"/>
  <c r="H219" i="18"/>
  <c r="H379" i="18"/>
  <c r="I379" i="18"/>
  <c r="J379" i="18"/>
  <c r="J385" i="18"/>
  <c r="I385" i="18"/>
  <c r="H385" i="18"/>
  <c r="I68" i="18"/>
  <c r="H68" i="18"/>
  <c r="J68" i="18"/>
  <c r="J240" i="18"/>
  <c r="H329" i="18"/>
  <c r="I345" i="18"/>
  <c r="I2" i="18"/>
  <c r="H18" i="18"/>
  <c r="I58" i="18"/>
  <c r="I74" i="18"/>
  <c r="I90" i="18"/>
  <c r="I114" i="18"/>
  <c r="H114" i="18"/>
  <c r="H3" i="18"/>
  <c r="I3" i="18"/>
  <c r="J3" i="18"/>
  <c r="H27" i="18"/>
  <c r="I27" i="18"/>
  <c r="J83" i="18"/>
  <c r="I83" i="18"/>
  <c r="H83" i="18"/>
  <c r="J163" i="18"/>
  <c r="H163" i="18"/>
  <c r="I163" i="18"/>
  <c r="J339" i="18"/>
  <c r="I339" i="18"/>
  <c r="H339" i="18"/>
  <c r="J92" i="18"/>
  <c r="H92" i="18"/>
  <c r="I92" i="18"/>
  <c r="I226" i="18"/>
  <c r="J226" i="18"/>
  <c r="H42" i="18"/>
  <c r="J42" i="18"/>
  <c r="H138" i="18"/>
  <c r="I138" i="18"/>
  <c r="J35" i="18"/>
  <c r="I35" i="18"/>
  <c r="I91" i="18"/>
  <c r="J91" i="18"/>
  <c r="H91" i="18"/>
  <c r="H227" i="18"/>
  <c r="I227" i="18"/>
  <c r="J227" i="18"/>
  <c r="H49" i="18"/>
  <c r="I49" i="18"/>
  <c r="J49" i="18"/>
  <c r="I266" i="18"/>
  <c r="H266" i="18"/>
  <c r="J266" i="18"/>
  <c r="J105" i="18"/>
  <c r="H226" i="18"/>
  <c r="J394" i="18"/>
  <c r="J378" i="18"/>
  <c r="I42" i="18"/>
  <c r="J66" i="18"/>
  <c r="J122" i="18"/>
  <c r="J11" i="18"/>
  <c r="J251" i="18"/>
  <c r="I267" i="18"/>
  <c r="H267" i="18"/>
  <c r="J267" i="18"/>
  <c r="H315" i="18"/>
  <c r="I315" i="18"/>
  <c r="J315" i="18"/>
  <c r="H355" i="18"/>
  <c r="I355" i="18"/>
  <c r="J355" i="18"/>
  <c r="H4" i="18"/>
  <c r="J4" i="18"/>
  <c r="I4" i="18"/>
  <c r="I369" i="18"/>
  <c r="H242" i="18"/>
  <c r="J250" i="18"/>
  <c r="H250" i="18"/>
  <c r="H99" i="18"/>
  <c r="I99" i="18"/>
  <c r="J99" i="18"/>
  <c r="J275" i="18"/>
  <c r="I275" i="18"/>
  <c r="H275" i="18"/>
  <c r="H236" i="18"/>
  <c r="I236" i="18"/>
  <c r="J236" i="18"/>
  <c r="H376" i="18"/>
  <c r="H369" i="18"/>
  <c r="I242" i="18"/>
  <c r="I105" i="18"/>
  <c r="H393" i="18"/>
  <c r="I394" i="18"/>
  <c r="I241" i="18"/>
  <c r="H170" i="18"/>
  <c r="I378" i="18"/>
  <c r="I66" i="18"/>
  <c r="H82" i="18"/>
  <c r="I98" i="18"/>
  <c r="I122" i="18"/>
  <c r="H11" i="18"/>
  <c r="J67" i="18"/>
  <c r="H67" i="18"/>
  <c r="H139" i="18"/>
  <c r="I139" i="18"/>
  <c r="J139" i="18"/>
  <c r="H251" i="18"/>
  <c r="I283" i="18"/>
  <c r="H283" i="18"/>
  <c r="J283" i="18"/>
  <c r="J156" i="18"/>
  <c r="H156" i="18"/>
  <c r="I156" i="18"/>
  <c r="I298" i="18"/>
  <c r="J298" i="18"/>
  <c r="J345" i="18"/>
  <c r="I234" i="18"/>
  <c r="J234" i="18"/>
  <c r="J74" i="18"/>
  <c r="J90" i="18"/>
  <c r="I106" i="18"/>
  <c r="J106" i="18"/>
  <c r="H146" i="18"/>
  <c r="I250" i="18"/>
  <c r="H19" i="18"/>
  <c r="J19" i="18"/>
  <c r="J147" i="18"/>
  <c r="I147" i="18"/>
  <c r="H147" i="18"/>
  <c r="I179" i="18"/>
  <c r="H179" i="18"/>
  <c r="I203" i="18"/>
  <c r="J203" i="18"/>
  <c r="H203" i="18"/>
  <c r="H291" i="18"/>
  <c r="I291" i="18"/>
  <c r="J291" i="18"/>
  <c r="J299" i="18"/>
  <c r="J363" i="18"/>
  <c r="J164" i="18"/>
  <c r="I164" i="18"/>
  <c r="J204" i="18"/>
  <c r="H204" i="18"/>
  <c r="I216" i="18"/>
  <c r="J216" i="18"/>
  <c r="H216" i="18"/>
  <c r="H312" i="18"/>
  <c r="I312" i="18"/>
  <c r="J312" i="18"/>
  <c r="J65" i="18"/>
  <c r="I65" i="18"/>
  <c r="H321" i="18"/>
  <c r="J321" i="18"/>
  <c r="I29" i="18"/>
  <c r="H29" i="18"/>
  <c r="J29" i="18"/>
  <c r="J331" i="18"/>
  <c r="J347" i="18"/>
  <c r="J202" i="18"/>
  <c r="I202" i="18"/>
  <c r="H44" i="18"/>
  <c r="I44" i="18"/>
  <c r="H164" i="18"/>
  <c r="H244" i="18"/>
  <c r="J268" i="18"/>
  <c r="H268" i="18"/>
  <c r="H340" i="18"/>
  <c r="J340" i="18"/>
  <c r="H364" i="18"/>
  <c r="I364" i="18"/>
  <c r="J364" i="18"/>
  <c r="I388" i="18"/>
  <c r="H65" i="18"/>
  <c r="I5" i="18"/>
  <c r="J5" i="18"/>
  <c r="H5" i="18"/>
  <c r="I37" i="18"/>
  <c r="H37" i="18"/>
  <c r="J37" i="18"/>
  <c r="J85" i="18"/>
  <c r="I85" i="18"/>
  <c r="I129" i="18"/>
  <c r="H202" i="18"/>
  <c r="I116" i="18"/>
  <c r="I204" i="18"/>
  <c r="J292" i="18"/>
  <c r="I292" i="18"/>
  <c r="H372" i="18"/>
  <c r="I372" i="18"/>
  <c r="J372" i="18"/>
  <c r="J56" i="18"/>
  <c r="I56" i="18"/>
  <c r="J168" i="18"/>
  <c r="H248" i="18"/>
  <c r="J248" i="18"/>
  <c r="H73" i="18"/>
  <c r="I73" i="18"/>
  <c r="J73" i="18"/>
  <c r="I185" i="18"/>
  <c r="I321" i="18"/>
  <c r="H85" i="18"/>
  <c r="H195" i="18"/>
  <c r="H347" i="18"/>
  <c r="H400" i="18"/>
  <c r="I217" i="18"/>
  <c r="J100" i="18"/>
  <c r="I100" i="18"/>
  <c r="I132" i="18"/>
  <c r="H148" i="18"/>
  <c r="H172" i="18"/>
  <c r="I172" i="18"/>
  <c r="J228" i="18"/>
  <c r="I228" i="18"/>
  <c r="I268" i="18"/>
  <c r="H292" i="18"/>
  <c r="I340" i="18"/>
  <c r="H56" i="18"/>
  <c r="I9" i="18"/>
  <c r="J9" i="18"/>
  <c r="H9" i="18"/>
  <c r="I113" i="18"/>
  <c r="H113" i="18"/>
  <c r="J113" i="18"/>
  <c r="J361" i="18"/>
  <c r="I361" i="18"/>
  <c r="I13" i="18"/>
  <c r="J13" i="18"/>
  <c r="I93" i="18"/>
  <c r="H93" i="18"/>
  <c r="J93" i="18"/>
  <c r="I125" i="18"/>
  <c r="H125" i="18"/>
  <c r="J125" i="18"/>
  <c r="I157" i="18"/>
  <c r="H157" i="18"/>
  <c r="J157" i="18"/>
  <c r="H43" i="18"/>
  <c r="I171" i="18"/>
  <c r="J307" i="18"/>
  <c r="I331" i="18"/>
  <c r="J371" i="18"/>
  <c r="I395" i="18"/>
  <c r="J177" i="18"/>
  <c r="H337" i="18"/>
  <c r="I12" i="18"/>
  <c r="I28" i="18"/>
  <c r="H100" i="18"/>
  <c r="H228" i="18"/>
  <c r="I276" i="18"/>
  <c r="J276" i="18"/>
  <c r="H300" i="18"/>
  <c r="I300" i="18"/>
  <c r="J300" i="18"/>
  <c r="I348" i="18"/>
  <c r="J348" i="18"/>
  <c r="H80" i="18"/>
  <c r="I80" i="18"/>
  <c r="J80" i="18"/>
  <c r="I168" i="18"/>
  <c r="I248" i="18"/>
  <c r="H361" i="18"/>
  <c r="H69" i="18"/>
  <c r="J69" i="18"/>
  <c r="I69" i="18"/>
  <c r="I189" i="18"/>
  <c r="H189" i="18"/>
  <c r="J189" i="18"/>
  <c r="I115" i="18"/>
  <c r="H243" i="18"/>
  <c r="H12" i="18"/>
  <c r="H28" i="18"/>
  <c r="J180" i="18"/>
  <c r="J196" i="18"/>
  <c r="I16" i="18"/>
  <c r="J16" i="18"/>
  <c r="H16" i="18"/>
  <c r="H112" i="18"/>
  <c r="I112" i="18"/>
  <c r="J112" i="18"/>
  <c r="J256" i="18"/>
  <c r="I256" i="18"/>
  <c r="J360" i="18"/>
  <c r="I33" i="18"/>
  <c r="J33" i="18"/>
  <c r="I154" i="18"/>
  <c r="H154" i="18"/>
  <c r="J154" i="18"/>
  <c r="I314" i="18"/>
  <c r="H13" i="18"/>
  <c r="H221" i="18"/>
  <c r="I221" i="18"/>
  <c r="J221" i="18"/>
  <c r="J36" i="18"/>
  <c r="H36" i="18"/>
  <c r="H108" i="18"/>
  <c r="I108" i="18"/>
  <c r="H308" i="18"/>
  <c r="I308" i="18"/>
  <c r="J332" i="18"/>
  <c r="I332" i="18"/>
  <c r="H265" i="18"/>
  <c r="J265" i="18"/>
  <c r="I265" i="18"/>
  <c r="H218" i="18"/>
  <c r="I218" i="18"/>
  <c r="J218" i="18"/>
  <c r="J21" i="18"/>
  <c r="I21" i="18"/>
  <c r="J53" i="18"/>
  <c r="I77" i="18"/>
  <c r="J77" i="18"/>
  <c r="H307" i="18"/>
  <c r="I323" i="18"/>
  <c r="H371" i="18"/>
  <c r="H387" i="18"/>
  <c r="I177" i="18"/>
  <c r="I281" i="18"/>
  <c r="I36" i="18"/>
  <c r="I196" i="18"/>
  <c r="J244" i="18"/>
  <c r="I284" i="18"/>
  <c r="J284" i="18"/>
  <c r="J356" i="18"/>
  <c r="I356" i="18"/>
  <c r="J388" i="18"/>
  <c r="H32" i="18"/>
  <c r="J32" i="18"/>
  <c r="H288" i="18"/>
  <c r="I288" i="18"/>
  <c r="J288" i="18"/>
  <c r="I360" i="18"/>
  <c r="H33" i="18"/>
  <c r="H109" i="18"/>
  <c r="I109" i="18"/>
  <c r="J109" i="18"/>
  <c r="H141" i="18"/>
  <c r="I141" i="18"/>
  <c r="J141" i="18"/>
  <c r="J117" i="18"/>
  <c r="H117" i="18"/>
  <c r="H149" i="18"/>
  <c r="J149" i="18"/>
  <c r="J181" i="18"/>
  <c r="H181" i="18"/>
  <c r="H213" i="18"/>
  <c r="J213" i="18"/>
  <c r="J293" i="18"/>
  <c r="H293" i="18"/>
  <c r="J357" i="18"/>
  <c r="H357" i="18"/>
  <c r="J40" i="18"/>
  <c r="H40" i="18"/>
  <c r="J297" i="18"/>
  <c r="H297" i="18"/>
  <c r="I297" i="18"/>
  <c r="J253" i="18"/>
  <c r="H269" i="18"/>
  <c r="J317" i="18"/>
  <c r="H333" i="18"/>
  <c r="J381" i="18"/>
  <c r="I397" i="18"/>
  <c r="H224" i="18"/>
  <c r="J224" i="18"/>
  <c r="I377" i="18"/>
  <c r="J377" i="18"/>
  <c r="H377" i="18"/>
  <c r="H277" i="18"/>
  <c r="J277" i="18"/>
  <c r="I341" i="18"/>
  <c r="J341" i="18"/>
  <c r="H399" i="18"/>
  <c r="J399" i="18"/>
  <c r="H120" i="18"/>
  <c r="I120" i="18"/>
  <c r="H396" i="18"/>
  <c r="H184" i="18"/>
  <c r="H392" i="18"/>
  <c r="H225" i="18"/>
  <c r="H370" i="18"/>
  <c r="H61" i="18"/>
  <c r="H101" i="18"/>
  <c r="H133" i="18"/>
  <c r="J237" i="18"/>
  <c r="H253" i="18"/>
  <c r="I317" i="18"/>
  <c r="H381" i="18"/>
  <c r="H152" i="18"/>
  <c r="J152" i="18"/>
  <c r="J41" i="18"/>
  <c r="H41" i="18"/>
  <c r="H186" i="18"/>
  <c r="I186" i="18"/>
  <c r="J186" i="18"/>
  <c r="J173" i="18"/>
  <c r="J205" i="18"/>
  <c r="I261" i="18"/>
  <c r="J261" i="18"/>
  <c r="I277" i="18"/>
  <c r="H325" i="18"/>
  <c r="J325" i="18"/>
  <c r="H341" i="18"/>
  <c r="H389" i="18"/>
  <c r="J389" i="18"/>
  <c r="I399" i="18"/>
  <c r="J264" i="18"/>
  <c r="I264" i="18"/>
  <c r="I41" i="18"/>
  <c r="H193" i="18"/>
  <c r="J258" i="18"/>
  <c r="H258" i="18"/>
  <c r="I258" i="18"/>
  <c r="H72" i="18"/>
  <c r="I152" i="18"/>
  <c r="H264" i="18"/>
  <c r="H249" i="18"/>
  <c r="J249" i="18"/>
  <c r="I338" i="18"/>
  <c r="H338" i="18"/>
  <c r="J338" i="18"/>
  <c r="I173" i="18"/>
  <c r="I205" i="18"/>
  <c r="J245" i="18"/>
  <c r="H245" i="18"/>
  <c r="H261" i="18"/>
  <c r="J309" i="18"/>
  <c r="I309" i="18"/>
  <c r="I325" i="18"/>
  <c r="J373" i="18"/>
  <c r="I373" i="18"/>
  <c r="I389" i="18"/>
  <c r="J104" i="18"/>
  <c r="H104" i="18"/>
  <c r="I296" i="18"/>
  <c r="J296" i="18"/>
  <c r="H296" i="18"/>
  <c r="H97" i="18"/>
  <c r="I97" i="18"/>
  <c r="J269" i="18"/>
  <c r="I285" i="18"/>
  <c r="J333" i="18"/>
  <c r="I349" i="18"/>
  <c r="J397" i="18"/>
  <c r="H8" i="18"/>
  <c r="H145" i="18"/>
  <c r="J145" i="18"/>
  <c r="I249" i="18"/>
  <c r="M1" i="18" l="1"/>
  <c r="M3" i="18"/>
  <c r="M5" i="18"/>
  <c r="H7" i="16"/>
  <c r="H6" i="16"/>
  <c r="H8" i="16"/>
  <c r="C15" i="15"/>
  <c r="H9" i="16"/>
  <c r="C13" i="15"/>
  <c r="C14" i="15"/>
  <c r="C16" i="15"/>
  <c r="J9" i="16" l="1"/>
  <c r="J8" i="16"/>
  <c r="J6" i="16"/>
  <c r="H5" i="16"/>
  <c r="J7" i="16"/>
  <c r="C12" i="15"/>
  <c r="D15" i="15" s="1"/>
  <c r="D13" i="15" l="1"/>
  <c r="D16" i="15"/>
  <c r="D14" i="15"/>
  <c r="M12" i="16"/>
  <c r="D12" i="15" l="1"/>
  <c r="U256" i="18"/>
  <c r="V256" i="18" s="1" a="1"/>
  <c r="V256" i="18" s="1"/>
  <c r="U320" i="18"/>
  <c r="V320" i="18" s="1" a="1"/>
  <c r="V320" i="18" s="1"/>
  <c r="U216" i="18"/>
  <c r="V216" i="18" s="1" a="1"/>
  <c r="V216" i="18" s="1"/>
  <c r="U327" i="18"/>
  <c r="V327" i="18" s="1" a="1"/>
  <c r="V327" i="18" s="1"/>
  <c r="U272" i="18"/>
  <c r="V272" i="18" s="1" a="1"/>
  <c r="V272" i="18" s="1"/>
  <c r="U354" i="18"/>
  <c r="V354" i="18" s="1" a="1"/>
  <c r="V354" i="18" s="1"/>
  <c r="U312" i="18"/>
  <c r="V312" i="18" s="1" a="1"/>
  <c r="V312" i="18" s="1"/>
  <c r="U368" i="18"/>
  <c r="V368" i="18" s="1" a="1"/>
  <c r="V368" i="18" s="1"/>
  <c r="U224" i="18"/>
  <c r="V224" i="18" s="1" a="1"/>
  <c r="V224" i="18" s="1"/>
  <c r="U352" i="18"/>
  <c r="V352" i="18" s="1" a="1"/>
  <c r="V352" i="18" s="1"/>
  <c r="U96" i="18"/>
  <c r="V96" i="18" s="1" a="1"/>
  <c r="V96" i="18" s="1"/>
  <c r="Y96" i="18" s="1"/>
  <c r="U328" i="18"/>
  <c r="V328" i="18" s="1" a="1"/>
  <c r="V328" i="18" s="1"/>
  <c r="U394" i="18"/>
  <c r="V394" i="18" s="1" a="1"/>
  <c r="V394" i="18" s="1"/>
  <c r="X394" i="18" s="1"/>
  <c r="U232" i="18"/>
  <c r="V232" i="18" s="1" a="1"/>
  <c r="V232" i="18" s="1"/>
  <c r="U360" i="18"/>
  <c r="V360" i="18" s="1" a="1"/>
  <c r="V360" i="18" s="1"/>
  <c r="Y360" i="18" s="1"/>
  <c r="U200" i="18"/>
  <c r="V200" i="18" s="1" a="1"/>
  <c r="V200" i="18" s="1"/>
  <c r="U304" i="18"/>
  <c r="V304" i="18" s="1" a="1"/>
  <c r="V304" i="18" s="1"/>
  <c r="U192" i="18"/>
  <c r="V192" i="18" s="1" a="1"/>
  <c r="V192" i="18" s="1"/>
  <c r="U400" i="18"/>
  <c r="V400" i="18" s="1" a="1"/>
  <c r="V400" i="18" s="1"/>
  <c r="X400" i="18" s="1"/>
  <c r="U392" i="18"/>
  <c r="V392" i="18" s="1" a="1"/>
  <c r="V392" i="18" s="1"/>
  <c r="U263" i="18"/>
  <c r="V263" i="18" s="1" a="1"/>
  <c r="V263" i="18" s="1"/>
  <c r="U119" i="18"/>
  <c r="V119" i="18" s="1" a="1"/>
  <c r="V119" i="18" s="1"/>
  <c r="Y119" i="18" s="1"/>
  <c r="U188" i="18"/>
  <c r="V188" i="18" s="1" a="1"/>
  <c r="V188" i="18" s="1"/>
  <c r="U132" i="18"/>
  <c r="V132" i="18" s="1" a="1"/>
  <c r="V132" i="18" s="1"/>
  <c r="U369" i="18"/>
  <c r="V369" i="18" s="1" a="1"/>
  <c r="V369" i="18" s="1"/>
  <c r="W369" i="18" s="1"/>
  <c r="U288" i="18"/>
  <c r="V288" i="18" s="1" a="1"/>
  <c r="V288" i="18" s="1"/>
  <c r="U63" i="18"/>
  <c r="V63" i="18" s="1" a="1"/>
  <c r="V63" i="18" s="1"/>
  <c r="U378" i="18"/>
  <c r="V378" i="18" s="1" a="1"/>
  <c r="V378" i="18" s="1"/>
  <c r="X378" i="18" s="1"/>
  <c r="U32" i="18"/>
  <c r="V32" i="18" s="1" a="1"/>
  <c r="V32" i="18" s="1"/>
  <c r="X32" i="18" s="1"/>
  <c r="U223" i="18"/>
  <c r="V223" i="18" s="1" a="1"/>
  <c r="V223" i="18" s="1"/>
  <c r="U198" i="18"/>
  <c r="V198" i="18" s="1" a="1"/>
  <c r="V198" i="18" s="1"/>
  <c r="U277" i="18"/>
  <c r="V277" i="18" s="1" a="1"/>
  <c r="V277" i="18" s="1"/>
  <c r="U391" i="18"/>
  <c r="V391" i="18" s="1" a="1"/>
  <c r="V391" i="18" s="1"/>
  <c r="X391" i="18" s="1"/>
  <c r="U239" i="18"/>
  <c r="V239" i="18" s="1" a="1"/>
  <c r="V239" i="18" s="1"/>
  <c r="U229" i="18"/>
  <c r="V229" i="18" s="1" a="1"/>
  <c r="V229" i="18" s="1"/>
  <c r="V253" i="18"/>
  <c r="X253" i="18" s="1"/>
  <c r="U253" i="18"/>
  <c r="V253" i="18" s="1" a="1"/>
  <c r="V268" i="18"/>
  <c r="X268" i="18" s="1"/>
  <c r="U268" i="18"/>
  <c r="V268" i="18" s="1" a="1"/>
  <c r="U31" i="18"/>
  <c r="V31" i="18" s="1" a="1"/>
  <c r="V31" i="18" s="1"/>
  <c r="U61" i="18"/>
  <c r="V61" i="18" s="1" a="1"/>
  <c r="V61" i="18" s="1"/>
  <c r="U133" i="18"/>
  <c r="V133" i="18" s="1" a="1"/>
  <c r="V133" i="18" s="1"/>
  <c r="Y133" i="18" s="1"/>
  <c r="U117" i="18"/>
  <c r="V117" i="18" s="1" a="1"/>
  <c r="V117" i="18" s="1"/>
  <c r="W117" i="18" s="1"/>
  <c r="U138" i="18"/>
  <c r="V138" i="18" s="1" a="1"/>
  <c r="V138" i="18" s="1"/>
  <c r="U305" i="18"/>
  <c r="V305" i="18" s="1" a="1"/>
  <c r="V305" i="18" s="1"/>
  <c r="U251" i="18"/>
  <c r="V251" i="18" s="1" a="1"/>
  <c r="V251" i="18" s="1"/>
  <c r="X251" i="18" s="1"/>
  <c r="U105" i="18"/>
  <c r="V105" i="18" s="1" a="1"/>
  <c r="V105" i="18" s="1"/>
  <c r="Y105" i="18" s="1"/>
  <c r="U355" i="18"/>
  <c r="V355" i="18" s="1" a="1"/>
  <c r="V355" i="18" s="1"/>
  <c r="U34" i="18"/>
  <c r="V34" i="18" s="1" a="1"/>
  <c r="V34" i="18" s="1"/>
  <c r="U267" i="18"/>
  <c r="V267" i="18" s="1" a="1"/>
  <c r="V267" i="18" s="1"/>
  <c r="X267" i="18" s="1"/>
  <c r="U98" i="18"/>
  <c r="V98" i="18" s="1" a="1"/>
  <c r="V98" i="18" s="1"/>
  <c r="W98" i="18" s="1"/>
  <c r="U339" i="18"/>
  <c r="V339" i="18" s="1" a="1"/>
  <c r="V339" i="18" s="1"/>
  <c r="U384" i="18"/>
  <c r="V384" i="18" s="1" a="1"/>
  <c r="V384" i="18" s="1"/>
  <c r="V104" i="18"/>
  <c r="Y104" i="18" s="1"/>
  <c r="U104" i="18"/>
  <c r="V104" i="18" s="1" a="1"/>
  <c r="U64" i="18"/>
  <c r="V64" i="18" s="1" a="1"/>
  <c r="V64" i="18" s="1"/>
  <c r="W64" i="18" s="1"/>
  <c r="U271" i="18"/>
  <c r="V271" i="18" s="1" a="1"/>
  <c r="V271" i="18" s="1"/>
  <c r="U303" i="18"/>
  <c r="V303" i="18" s="1" a="1"/>
  <c r="V303" i="18" s="1"/>
  <c r="V166" i="18"/>
  <c r="W166" i="18" s="1"/>
  <c r="U166" i="18"/>
  <c r="V166" i="18" s="1" a="1"/>
  <c r="U255" i="18"/>
  <c r="V255" i="18" s="1" a="1"/>
  <c r="V255" i="18" s="1"/>
  <c r="X255" i="18" s="1"/>
  <c r="U127" i="18"/>
  <c r="V127" i="18" s="1" a="1"/>
  <c r="V127" i="18" s="1"/>
  <c r="U358" i="18"/>
  <c r="V358" i="18" s="1" a="1"/>
  <c r="V358" i="18" s="1"/>
  <c r="U364" i="18"/>
  <c r="V364" i="18" s="1" a="1"/>
  <c r="V364" i="18" s="1"/>
  <c r="W364" i="18" s="1"/>
  <c r="V221" i="18"/>
  <c r="W221" i="18" s="1"/>
  <c r="U221" i="18"/>
  <c r="V221" i="18" s="1" a="1"/>
  <c r="U68" i="18"/>
  <c r="V68" i="18" s="1" a="1"/>
  <c r="V68" i="18" s="1"/>
  <c r="U245" i="18"/>
  <c r="V245" i="18" s="1" a="1"/>
  <c r="V245" i="18" s="1"/>
  <c r="U113" i="18"/>
  <c r="V113" i="18" s="1" a="1"/>
  <c r="V113" i="18" s="1"/>
  <c r="W113" i="18" s="1"/>
  <c r="V372" i="18"/>
  <c r="W372" i="18" s="1"/>
  <c r="U372" i="18"/>
  <c r="V372" i="18" s="1" a="1"/>
  <c r="U5" i="18"/>
  <c r="V5" i="18" s="1" a="1"/>
  <c r="V5" i="18" s="1"/>
  <c r="U106" i="18"/>
  <c r="V106" i="18" s="1" a="1"/>
  <c r="V106" i="18" s="1"/>
  <c r="V243" i="18"/>
  <c r="U243" i="18"/>
  <c r="V243" i="18" s="1" a="1"/>
  <c r="W243" i="18"/>
  <c r="V203" i="18"/>
  <c r="U203" i="18"/>
  <c r="V203" i="18" s="1" a="1"/>
  <c r="U11" i="18"/>
  <c r="V11" i="18" s="1" a="1"/>
  <c r="V11" i="18" s="1"/>
  <c r="U315" i="18"/>
  <c r="V315" i="18" s="1" a="1"/>
  <c r="V315" i="18" s="1"/>
  <c r="W315" i="18" s="1"/>
  <c r="U393" i="18"/>
  <c r="V393" i="18" s="1" a="1"/>
  <c r="V393" i="18" s="1"/>
  <c r="W393" i="18" s="1"/>
  <c r="U139" i="18"/>
  <c r="V139" i="18" s="1" a="1"/>
  <c r="V139" i="18" s="1"/>
  <c r="U191" i="18"/>
  <c r="V191" i="18" s="1" a="1"/>
  <c r="V191" i="18" s="1"/>
  <c r="U367" i="18"/>
  <c r="V367" i="18" s="1" a="1"/>
  <c r="V367" i="18" s="1"/>
  <c r="Y367" i="18" s="1"/>
  <c r="U134" i="18"/>
  <c r="V134" i="18" s="1" a="1"/>
  <c r="V134" i="18" s="1"/>
  <c r="W134" i="18" s="1"/>
  <c r="U8" i="18"/>
  <c r="V8" i="18" s="1" a="1"/>
  <c r="V8" i="18" s="1"/>
  <c r="U310" i="18"/>
  <c r="V310" i="18" s="1" a="1"/>
  <c r="V310" i="18" s="1"/>
  <c r="U22" i="18"/>
  <c r="V22" i="18" s="1" a="1"/>
  <c r="V22" i="18" s="1"/>
  <c r="Y22" i="18" s="1"/>
  <c r="U325" i="18"/>
  <c r="V325" i="18" s="1" a="1"/>
  <c r="V325" i="18" s="1"/>
  <c r="W325" i="18" s="1"/>
  <c r="V337" i="18"/>
  <c r="U337" i="18"/>
  <c r="V337" i="18" s="1" a="1"/>
  <c r="U317" i="18"/>
  <c r="V317" i="18" s="1" a="1"/>
  <c r="V317" i="18" s="1"/>
  <c r="U49" i="18"/>
  <c r="V49" i="18" s="1" a="1"/>
  <c r="V49" i="18" s="1"/>
  <c r="W49" i="18" s="1"/>
  <c r="V125" i="18"/>
  <c r="X125" i="18" s="1"/>
  <c r="U125" i="18"/>
  <c r="V125" i="18" s="1" a="1"/>
  <c r="U324" i="18"/>
  <c r="V324" i="18" s="1" a="1"/>
  <c r="V324" i="18" s="1"/>
  <c r="U27" i="18"/>
  <c r="V27" i="18" s="1" a="1"/>
  <c r="V27" i="18" s="1"/>
  <c r="U197" i="18"/>
  <c r="V197" i="18" s="1" a="1"/>
  <c r="V197" i="18" s="1"/>
  <c r="Y197" i="18" s="1"/>
  <c r="V74" i="18"/>
  <c r="W74" i="18" s="1"/>
  <c r="U74" i="18"/>
  <c r="V74" i="18" s="1" a="1"/>
  <c r="U241" i="18"/>
  <c r="V241" i="18" s="1" a="1"/>
  <c r="V241" i="18" s="1"/>
  <c r="U163" i="18"/>
  <c r="V163" i="18" s="1" a="1"/>
  <c r="V163" i="18" s="1"/>
  <c r="U81" i="18"/>
  <c r="V81" i="18" s="1" a="1"/>
  <c r="V81" i="18" s="1"/>
  <c r="X81" i="18" s="1"/>
  <c r="U2" i="18"/>
  <c r="V2" i="18" s="1" a="1"/>
  <c r="V2" i="18" s="1"/>
  <c r="Y2" i="18" s="1"/>
  <c r="U361" i="18"/>
  <c r="V361" i="18" s="1" a="1"/>
  <c r="V361" i="18" s="1"/>
  <c r="U322" i="18"/>
  <c r="V322" i="18" s="1" a="1"/>
  <c r="V322" i="18" s="1"/>
  <c r="U115" i="18"/>
  <c r="V115" i="18" s="1" a="1"/>
  <c r="V115" i="18" s="1"/>
  <c r="W115" i="18" s="1"/>
  <c r="U307" i="18"/>
  <c r="V307" i="18" s="1" a="1"/>
  <c r="V307" i="18" s="1"/>
  <c r="W307" i="18" s="1"/>
  <c r="V76" i="18"/>
  <c r="U76" i="18"/>
  <c r="V76" i="18" s="1" a="1"/>
  <c r="U233" i="18"/>
  <c r="V233" i="18" s="1" a="1"/>
  <c r="V233" i="18" s="1"/>
  <c r="U264" i="18"/>
  <c r="V264" i="18" s="1" a="1"/>
  <c r="V264" i="18" s="1"/>
  <c r="Y264" i="18" s="1"/>
  <c r="U72" i="18"/>
  <c r="V72" i="18" s="1" a="1"/>
  <c r="V72" i="18" s="1"/>
  <c r="Y72" i="18" s="1"/>
  <c r="U184" i="18"/>
  <c r="V184" i="18" s="1" a="1"/>
  <c r="V184" i="18" s="1"/>
  <c r="U120" i="18"/>
  <c r="V120" i="18" s="1" a="1"/>
  <c r="V120" i="18" s="1"/>
  <c r="U40" i="18"/>
  <c r="V40" i="18" s="1" a="1"/>
  <c r="V40" i="18" s="1"/>
  <c r="Y40" i="18" s="1"/>
  <c r="U376" i="18"/>
  <c r="V376" i="18" s="1" a="1"/>
  <c r="V376" i="18" s="1"/>
  <c r="W376" i="18" s="1"/>
  <c r="V279" i="18"/>
  <c r="U279" i="18"/>
  <c r="V279" i="18" s="1" a="1"/>
  <c r="U79" i="18"/>
  <c r="V79" i="18" s="1" a="1"/>
  <c r="V79" i="18" s="1"/>
  <c r="U160" i="18"/>
  <c r="V160" i="18" s="1" a="1"/>
  <c r="V160" i="18" s="1"/>
  <c r="Y160" i="18" s="1"/>
  <c r="U102" i="18"/>
  <c r="V102" i="18" s="1" a="1"/>
  <c r="V102" i="18" s="1"/>
  <c r="U399" i="18"/>
  <c r="V399" i="18" s="1" a="1"/>
  <c r="V399" i="18" s="1"/>
  <c r="U343" i="18"/>
  <c r="V343" i="18" s="1" a="1"/>
  <c r="V343" i="18" s="1"/>
  <c r="U199" i="18"/>
  <c r="V199" i="18" s="1" a="1"/>
  <c r="V199" i="18" s="1"/>
  <c r="W189" i="18"/>
  <c r="U189" i="18"/>
  <c r="V189" i="18" s="1" a="1"/>
  <c r="V189" i="18" s="1"/>
  <c r="U316" i="18"/>
  <c r="V316" i="18" a="1"/>
  <c r="V316" i="18" s="1"/>
  <c r="W316" i="18" s="1"/>
  <c r="U54" i="18"/>
  <c r="V54" i="18" s="1" a="1"/>
  <c r="V54" i="18" s="1"/>
  <c r="U4" i="18"/>
  <c r="V4" i="18" s="1" a="1"/>
  <c r="V4" i="18" s="1"/>
  <c r="U213" i="18"/>
  <c r="V213" i="18" s="1" a="1"/>
  <c r="V213" i="18" s="1"/>
  <c r="U341" i="18"/>
  <c r="V341" i="18" a="1"/>
  <c r="V341" i="18" s="1"/>
  <c r="W341" i="18" s="1"/>
  <c r="U273" i="18"/>
  <c r="V273" i="18" s="1" a="1"/>
  <c r="V273" i="18" s="1"/>
  <c r="U44" i="18"/>
  <c r="V44" i="18" a="1"/>
  <c r="V44" i="18" s="1"/>
  <c r="U93" i="18"/>
  <c r="V93" i="18" s="1" a="1"/>
  <c r="V93" i="18" s="1"/>
  <c r="U60" i="18"/>
  <c r="V60" i="18" s="1" a="1"/>
  <c r="V60" i="18" s="1"/>
  <c r="U381" i="18"/>
  <c r="V381" i="18" s="1" a="1"/>
  <c r="V381" i="18" s="1"/>
  <c r="U83" i="18"/>
  <c r="V83" i="18" s="1" a="1"/>
  <c r="V83" i="18" s="1"/>
  <c r="U42" i="18"/>
  <c r="V42" i="18" s="1" a="1"/>
  <c r="V42" i="18" s="1"/>
  <c r="W42" i="18" s="1"/>
  <c r="U209" i="18"/>
  <c r="V209" i="18" a="1"/>
  <c r="V209" i="18" s="1"/>
  <c r="X179" i="18"/>
  <c r="U179" i="18"/>
  <c r="V179" i="18" s="1" a="1"/>
  <c r="V179" i="18" s="1"/>
  <c r="U12" i="18"/>
  <c r="V12" i="18" s="1" a="1"/>
  <c r="V12" i="18" s="1"/>
  <c r="U283" i="18"/>
  <c r="V283" i="18" s="1" a="1"/>
  <c r="V283" i="18" s="1"/>
  <c r="U329" i="18"/>
  <c r="V329" i="18" a="1"/>
  <c r="V329" i="18" s="1"/>
  <c r="U227" i="18"/>
  <c r="V227" i="18" s="1" a="1"/>
  <c r="V227" i="18" s="1"/>
  <c r="Y227" i="18" s="1"/>
  <c r="U137" i="18"/>
  <c r="V137" i="18" s="1" a="1"/>
  <c r="V137" i="18" s="1"/>
  <c r="U187" i="18"/>
  <c r="V187" i="18" s="1" a="1"/>
  <c r="V187" i="18" s="1"/>
  <c r="U296" i="18"/>
  <c r="V296" i="18" s="1" a="1"/>
  <c r="V296" i="18" s="1"/>
  <c r="Y296" i="18" s="1"/>
  <c r="U370" i="18"/>
  <c r="V370" i="18" s="1" a="1"/>
  <c r="V370" i="18" s="1"/>
  <c r="X370" i="18" s="1"/>
  <c r="U397" i="18"/>
  <c r="V397" i="18" s="1" a="1"/>
  <c r="V397" i="18" s="1"/>
  <c r="U183" i="18"/>
  <c r="V183" i="18" s="1" a="1"/>
  <c r="V183" i="18" s="1"/>
  <c r="W183" i="18" s="1"/>
  <c r="U6" i="18"/>
  <c r="V6" i="18" s="1" a="1"/>
  <c r="V6" i="18" s="1"/>
  <c r="U215" i="18"/>
  <c r="V215" i="18" s="1" a="1"/>
  <c r="V215" i="18" s="1"/>
  <c r="U70" i="18"/>
  <c r="V70" i="18" s="1" a="1"/>
  <c r="V70" i="18" s="1"/>
  <c r="W70" i="18" s="1"/>
  <c r="U207" i="18"/>
  <c r="V207" i="18" s="1" a="1"/>
  <c r="V207" i="18" s="1"/>
  <c r="W207" i="18" s="1"/>
  <c r="U95" i="18"/>
  <c r="V95" i="18" a="1"/>
  <c r="V95" i="18" s="1"/>
  <c r="Y181" i="18"/>
  <c r="U181" i="18"/>
  <c r="V181" i="18" s="1" a="1"/>
  <c r="V181" i="18" s="1"/>
  <c r="U387" i="18"/>
  <c r="V387" i="18" a="1"/>
  <c r="V387" i="18" s="1"/>
  <c r="Y387" i="18" s="1"/>
  <c r="U69" i="18"/>
  <c r="V69" i="18" s="1" a="1"/>
  <c r="V69" i="18" s="1"/>
  <c r="U17" i="18"/>
  <c r="V17" i="18" s="1" a="1"/>
  <c r="V17" i="18" s="1"/>
  <c r="U374" i="18"/>
  <c r="V374" i="18" s="1" a="1"/>
  <c r="V374" i="18" s="1"/>
  <c r="X374" i="18" s="1"/>
  <c r="U260" i="18"/>
  <c r="V260" i="18" a="1"/>
  <c r="V260" i="18" s="1"/>
  <c r="U332" i="18"/>
  <c r="V332" i="18" s="1" a="1"/>
  <c r="V332" i="18" s="1"/>
  <c r="W332" i="18" s="1"/>
  <c r="U28" i="18"/>
  <c r="V28" i="18" s="1" a="1"/>
  <c r="V28" i="18" s="1"/>
  <c r="U150" i="18"/>
  <c r="V150" i="18" s="1" a="1"/>
  <c r="V150" i="18" s="1"/>
  <c r="X150" i="18" s="1"/>
  <c r="U252" i="18"/>
  <c r="V252" i="18" a="1"/>
  <c r="V252" i="18" s="1"/>
  <c r="V164" i="18"/>
  <c r="Y164" i="18" s="1"/>
  <c r="U164" i="18"/>
  <c r="V164" i="18" s="1" a="1"/>
  <c r="U19" i="18"/>
  <c r="V19" i="18" s="1" a="1"/>
  <c r="V19" i="18" s="1"/>
  <c r="U10" i="18"/>
  <c r="V10" i="18" s="1" a="1"/>
  <c r="V10" i="18" s="1"/>
  <c r="W10" i="18" s="1"/>
  <c r="U177" i="18"/>
  <c r="V177" i="18" s="1" a="1"/>
  <c r="V177" i="18" s="1"/>
  <c r="U234" i="18"/>
  <c r="V234" i="18" s="1" a="1"/>
  <c r="V234" i="18" s="1"/>
  <c r="U290" i="18"/>
  <c r="V290" i="18" s="1" a="1"/>
  <c r="V290" i="18" s="1"/>
  <c r="X194" i="18"/>
  <c r="U194" i="18"/>
  <c r="V194" i="18" s="1" a="1"/>
  <c r="V194" i="18" s="1"/>
  <c r="U266" i="18"/>
  <c r="V266" i="18" s="1" a="1"/>
  <c r="V266" i="18" s="1"/>
  <c r="U275" i="18"/>
  <c r="V275" i="18" s="1" a="1"/>
  <c r="V275" i="18" s="1"/>
  <c r="U265" i="18"/>
  <c r="V265" i="18" s="1" a="1"/>
  <c r="V265" i="18" s="1"/>
  <c r="X265" i="18" s="1"/>
  <c r="U75" i="18"/>
  <c r="V75" i="18" s="1" a="1"/>
  <c r="V75" i="18" s="1"/>
  <c r="U43" i="18"/>
  <c r="V43" i="18" s="1" a="1"/>
  <c r="V43" i="18" s="1"/>
  <c r="U344" i="18"/>
  <c r="V344" i="18" s="1" a="1"/>
  <c r="V344" i="18" s="1"/>
  <c r="U248" i="18"/>
  <c r="V248" i="18" s="1" a="1"/>
  <c r="V248" i="18" s="1"/>
  <c r="U383" i="18"/>
  <c r="V383" i="18" s="1" a="1"/>
  <c r="V383" i="18" s="1"/>
  <c r="Y383" i="18" s="1"/>
  <c r="U336" i="18"/>
  <c r="V336" i="18" s="1" a="1"/>
  <c r="V336" i="18" s="1"/>
  <c r="V280" i="18"/>
  <c r="X280" i="18" s="1"/>
  <c r="U280" i="18"/>
  <c r="V280" i="18" s="1" a="1"/>
  <c r="U287" i="18"/>
  <c r="V287" i="18" a="1"/>
  <c r="V287" i="18" s="1"/>
  <c r="Y287" i="18" s="1"/>
  <c r="U159" i="18"/>
  <c r="V159" i="18" s="1" a="1"/>
  <c r="V159" i="18" s="1"/>
  <c r="W159" i="18" s="1"/>
  <c r="U23" i="18"/>
  <c r="V23" i="18" s="1" a="1"/>
  <c r="V23" i="18" s="1"/>
  <c r="U151" i="18"/>
  <c r="V151" i="18" s="1" a="1"/>
  <c r="V151" i="18" s="1"/>
  <c r="U302" i="18"/>
  <c r="V302" i="18" s="1" a="1"/>
  <c r="V302" i="18" s="1"/>
  <c r="Y319" i="18"/>
  <c r="U319" i="18"/>
  <c r="V319" i="18" s="1" a="1"/>
  <c r="V319" i="18" s="1"/>
  <c r="U398" i="18"/>
  <c r="V398" i="18" s="1" a="1"/>
  <c r="V398" i="18" s="1"/>
  <c r="U309" i="18"/>
  <c r="V309" i="18" s="1" a="1"/>
  <c r="V309" i="18" s="1"/>
  <c r="U311" i="18"/>
  <c r="V311" i="18" a="1"/>
  <c r="V311" i="18" s="1"/>
  <c r="W311" i="18" s="1"/>
  <c r="U71" i="18"/>
  <c r="V71" i="18" s="1" a="1"/>
  <c r="V71" i="18" s="1"/>
  <c r="U359" i="18"/>
  <c r="V359" i="18" s="1" a="1"/>
  <c r="V359" i="18" s="1"/>
  <c r="U38" i="18"/>
  <c r="V38" i="18" s="1" a="1"/>
  <c r="V38" i="18" s="1"/>
  <c r="U351" i="18"/>
  <c r="V351" i="18" s="1" a="1"/>
  <c r="V351" i="18" s="1"/>
  <c r="V135" i="18"/>
  <c r="Y135" i="18" s="1"/>
  <c r="U135" i="18"/>
  <c r="V135" i="18" s="1" a="1"/>
  <c r="U128" i="18"/>
  <c r="V128" i="18" s="1" a="1"/>
  <c r="V128" i="18" s="1"/>
  <c r="V247" i="18"/>
  <c r="W247" i="18" s="1"/>
  <c r="U247" i="18"/>
  <c r="V247" i="18" s="1" a="1"/>
  <c r="U366" i="18"/>
  <c r="V366" i="18" a="1"/>
  <c r="V366" i="18" s="1"/>
  <c r="X366" i="18" s="1"/>
  <c r="U335" i="18"/>
  <c r="V335" i="18" s="1" a="1"/>
  <c r="V335" i="18" s="1"/>
  <c r="X335" i="18" s="1"/>
  <c r="U87" i="18"/>
  <c r="V87" i="18" s="1" a="1"/>
  <c r="V87" i="18" s="1"/>
  <c r="U86" i="18"/>
  <c r="V86" i="18" s="1" a="1"/>
  <c r="V86" i="18" s="1"/>
  <c r="U149" i="18"/>
  <c r="V149" i="18" s="1" a="1"/>
  <c r="V149" i="18" s="1"/>
  <c r="U261" i="18"/>
  <c r="V261" i="18" s="1" a="1"/>
  <c r="V261" i="18" s="1"/>
  <c r="U244" i="18"/>
  <c r="V244" i="18" s="1" a="1"/>
  <c r="V244" i="18" s="1"/>
  <c r="U246" i="18"/>
  <c r="V246" i="18" s="1" a="1"/>
  <c r="V246" i="18" s="1"/>
  <c r="U293" i="18"/>
  <c r="V293" i="18" s="1" a="1"/>
  <c r="V293" i="18" s="1"/>
  <c r="Y293" i="18" s="1"/>
  <c r="U37" i="18"/>
  <c r="V37" i="18" s="1" a="1"/>
  <c r="V37" i="18" s="1"/>
  <c r="U259" i="18"/>
  <c r="V259" i="18" s="1" a="1"/>
  <c r="V259" i="18" s="1"/>
  <c r="U285" i="18"/>
  <c r="V285" i="18" s="1" a="1"/>
  <c r="V285" i="18" s="1"/>
  <c r="U29" i="18"/>
  <c r="V29" i="18" a="1"/>
  <c r="V29" i="18" s="1"/>
  <c r="U91" i="18"/>
  <c r="V91" i="18" s="1" a="1"/>
  <c r="V91" i="18" s="1"/>
  <c r="U171" i="18"/>
  <c r="V171" i="18" s="1" a="1"/>
  <c r="V171" i="18" s="1"/>
  <c r="U214" i="18"/>
  <c r="V214" i="18" s="1" a="1"/>
  <c r="V214" i="18" s="1"/>
  <c r="U101" i="18"/>
  <c r="V101" i="18" a="1"/>
  <c r="V101" i="18" s="1"/>
  <c r="U333" i="18"/>
  <c r="V333" i="18" s="1" a="1"/>
  <c r="V333" i="18" s="1"/>
  <c r="U182" i="18"/>
  <c r="V182" i="18" a="1"/>
  <c r="V182" i="18" s="1"/>
  <c r="U53" i="18"/>
  <c r="V53" i="18" s="1" a="1"/>
  <c r="V53" i="18" s="1"/>
  <c r="U300" i="18"/>
  <c r="V300" i="18" s="1" a="1"/>
  <c r="V300" i="18" s="1"/>
  <c r="U365" i="18"/>
  <c r="V365" i="18" s="1" a="1"/>
  <c r="V365" i="18" s="1"/>
  <c r="U165" i="18"/>
  <c r="V165" i="18" a="1"/>
  <c r="V165" i="18" s="1"/>
  <c r="U85" i="18"/>
  <c r="V85" i="18" s="1" a="1"/>
  <c r="V85" i="18" s="1"/>
  <c r="U172" i="18"/>
  <c r="V172" i="18" s="1" a="1"/>
  <c r="V172" i="18" s="1"/>
  <c r="X172" i="18" s="1"/>
  <c r="U118" i="18"/>
  <c r="V118" i="18" s="1" a="1"/>
  <c r="V118" i="18" s="1"/>
  <c r="U157" i="18"/>
  <c r="V157" i="18" s="1" a="1"/>
  <c r="V157" i="18" s="1"/>
  <c r="W157" i="18" s="1"/>
  <c r="U298" i="18"/>
  <c r="V298" i="18" s="1" a="1"/>
  <c r="V298" i="18" s="1"/>
  <c r="U330" i="18"/>
  <c r="V330" i="18" s="1" a="1"/>
  <c r="V330" i="18" s="1"/>
  <c r="X330" i="18" s="1"/>
  <c r="U145" i="18"/>
  <c r="V145" i="18" s="1" a="1"/>
  <c r="V145" i="18" s="1"/>
  <c r="U170" i="18"/>
  <c r="V170" i="18" a="1"/>
  <c r="V170" i="18" s="1"/>
  <c r="X170" i="18" s="1"/>
  <c r="U331" i="18"/>
  <c r="V331" i="18" s="1" a="1"/>
  <c r="V331" i="18" s="1"/>
  <c r="U51" i="18"/>
  <c r="V51" i="18" a="1"/>
  <c r="V51" i="18" s="1"/>
  <c r="U66" i="18"/>
  <c r="V66" i="18" s="1" a="1"/>
  <c r="V66" i="18" s="1"/>
  <c r="U297" i="18"/>
  <c r="V297" i="18" a="1"/>
  <c r="V297" i="18" s="1"/>
  <c r="W297" i="18" s="1"/>
  <c r="U211" i="18"/>
  <c r="V211" i="18" s="1" a="1"/>
  <c r="V211" i="18" s="1"/>
  <c r="U130" i="18"/>
  <c r="V130" i="18" a="1"/>
  <c r="V130" i="18" s="1"/>
  <c r="W130" i="18" s="1"/>
  <c r="U180" i="18"/>
  <c r="V180" i="18" s="1" a="1"/>
  <c r="V180" i="18" s="1"/>
  <c r="U123" i="18"/>
  <c r="V123" i="18" s="1" a="1"/>
  <c r="V123" i="18" s="1"/>
  <c r="W123" i="18" s="1"/>
  <c r="U147" i="18"/>
  <c r="V147" i="18" s="1" a="1"/>
  <c r="V147" i="18" s="1"/>
  <c r="U162" i="18"/>
  <c r="V162" i="18" s="1" a="1"/>
  <c r="V162" i="18" s="1"/>
  <c r="W162" i="18" s="1"/>
  <c r="U73" i="18"/>
  <c r="V73" i="18" s="1" a="1"/>
  <c r="V73" i="18" s="1"/>
  <c r="U155" i="18"/>
  <c r="V155" i="18" s="1" a="1"/>
  <c r="V155" i="18" s="1"/>
  <c r="X155" i="18" s="1"/>
  <c r="U258" i="18"/>
  <c r="V258" i="18" s="1" a="1"/>
  <c r="V258" i="18" s="1"/>
  <c r="U346" i="18"/>
  <c r="V346" i="18" a="1"/>
  <c r="V346" i="18" s="1"/>
  <c r="Y346" i="18" s="1"/>
  <c r="U41" i="18"/>
  <c r="V41" i="18" s="1" a="1"/>
  <c r="V41" i="18" s="1"/>
  <c r="U107" i="18"/>
  <c r="V107" i="18" a="1"/>
  <c r="V107" i="18" s="1"/>
  <c r="Y107" i="18" s="1"/>
  <c r="Y379" i="18"/>
  <c r="U379" i="18"/>
  <c r="V379" i="18" s="1" a="1"/>
  <c r="V379" i="18" s="1"/>
  <c r="U201" i="18"/>
  <c r="V201" i="18" a="1"/>
  <c r="V201" i="18" s="1"/>
  <c r="U371" i="18"/>
  <c r="V371" i="18" s="1" a="1"/>
  <c r="V371" i="18" s="1"/>
  <c r="U226" i="18"/>
  <c r="V226" i="18" a="1"/>
  <c r="V226" i="18" s="1"/>
  <c r="X226" i="18" s="1"/>
  <c r="W202" i="18"/>
  <c r="U202" i="18"/>
  <c r="V202" i="18" s="1" a="1"/>
  <c r="V202" i="18" s="1"/>
  <c r="U169" i="18"/>
  <c r="V169" i="18" a="1"/>
  <c r="V169" i="18" s="1"/>
  <c r="U9" i="18"/>
  <c r="V9" i="18" s="1" a="1"/>
  <c r="V9" i="18" s="1"/>
  <c r="V50" i="18"/>
  <c r="W50" i="18" s="1"/>
  <c r="U178" i="18"/>
  <c r="V178" i="18" s="1" a="1"/>
  <c r="V178" i="18" s="1"/>
  <c r="X178" i="18" s="1"/>
  <c r="U25" i="18"/>
  <c r="V25" i="18" a="1"/>
  <c r="V25" i="18" s="1"/>
  <c r="X25" i="18" s="1"/>
  <c r="U89" i="18"/>
  <c r="V89" i="18" a="1"/>
  <c r="V89" i="18" s="1"/>
  <c r="U153" i="18"/>
  <c r="V153" i="18" s="1" a="1"/>
  <c r="V153" i="18" s="1"/>
  <c r="U217" i="18"/>
  <c r="V217" i="18" s="1" a="1"/>
  <c r="V217" i="18" s="1"/>
  <c r="U281" i="18"/>
  <c r="V281" i="18" a="1"/>
  <c r="V281" i="18" s="1"/>
  <c r="Y281" i="18" s="1"/>
  <c r="U345" i="18"/>
  <c r="V345" i="18" a="1"/>
  <c r="V345" i="18" s="1"/>
  <c r="U362" i="18"/>
  <c r="V362" i="18" s="1" a="1"/>
  <c r="V362" i="18" s="1"/>
  <c r="U50" i="18"/>
  <c r="V50" i="18" s="1" a="1"/>
  <c r="U114" i="18"/>
  <c r="V114" i="18" a="1"/>
  <c r="V114" i="18" s="1"/>
  <c r="X114" i="18" s="1"/>
  <c r="Y114" i="18"/>
  <c r="U33" i="18"/>
  <c r="V33" i="18" a="1"/>
  <c r="V33" i="18" s="1"/>
  <c r="W33" i="18" s="1"/>
  <c r="U57" i="18"/>
  <c r="V57" i="18" s="1" a="1"/>
  <c r="V57" i="18" s="1"/>
  <c r="U65" i="18"/>
  <c r="V65" i="18" s="1" a="1"/>
  <c r="V65" i="18" s="1"/>
  <c r="U97" i="18"/>
  <c r="V97" i="18" s="1" a="1"/>
  <c r="V97" i="18" s="1"/>
  <c r="U121" i="18"/>
  <c r="V121" i="18" a="1"/>
  <c r="V121" i="18" s="1"/>
  <c r="X121" i="18" s="1"/>
  <c r="U129" i="18"/>
  <c r="V129" i="18" s="1" a="1"/>
  <c r="V129" i="18" s="1"/>
  <c r="U161" i="18"/>
  <c r="V161" i="18" s="1" a="1"/>
  <c r="V161" i="18" s="1"/>
  <c r="W161" i="18" s="1"/>
  <c r="U185" i="18"/>
  <c r="V185" i="18" s="1" a="1"/>
  <c r="V185" i="18" s="1"/>
  <c r="U193" i="18"/>
  <c r="V193" i="18" a="1"/>
  <c r="V193" i="18" s="1"/>
  <c r="U225" i="18"/>
  <c r="V225" i="18" s="1" a="1"/>
  <c r="V225" i="18" s="1"/>
  <c r="U249" i="18"/>
  <c r="V249" i="18" s="1" a="1"/>
  <c r="V249" i="18" s="1"/>
  <c r="U257" i="18"/>
  <c r="V257" i="18" s="1" a="1"/>
  <c r="V257" i="18" s="1"/>
  <c r="U289" i="18"/>
  <c r="V289" i="18" s="1" a="1"/>
  <c r="V289" i="18" s="1"/>
  <c r="U313" i="18"/>
  <c r="V313" i="18" a="1"/>
  <c r="V313" i="18" s="1"/>
  <c r="U321" i="18"/>
  <c r="V321" i="18" s="1" a="1"/>
  <c r="V321" i="18" s="1"/>
  <c r="W321" i="18" s="1"/>
  <c r="U353" i="18"/>
  <c r="V353" i="18" a="1"/>
  <c r="V353" i="18" s="1"/>
  <c r="U377" i="18"/>
  <c r="V377" i="18" s="1" a="1"/>
  <c r="V377" i="18" s="1"/>
  <c r="X377" i="18" s="1"/>
  <c r="U385" i="18"/>
  <c r="V385" i="18" s="1" a="1"/>
  <c r="V385" i="18" s="1"/>
  <c r="U389" i="18"/>
  <c r="V389" i="18" a="1"/>
  <c r="V389" i="18" s="1"/>
  <c r="Y389" i="18" s="1"/>
  <c r="U18" i="18"/>
  <c r="V18" i="18" a="1"/>
  <c r="V18" i="18" s="1"/>
  <c r="U26" i="18"/>
  <c r="V26" i="18" s="1" a="1"/>
  <c r="V26" i="18" s="1"/>
  <c r="U58" i="18"/>
  <c r="V58" i="18" s="1" a="1"/>
  <c r="V58" i="18" s="1"/>
  <c r="U82" i="18"/>
  <c r="V82" i="18" s="1" a="1"/>
  <c r="V82" i="18" s="1"/>
  <c r="Y82" i="18" s="1"/>
  <c r="U90" i="18"/>
  <c r="V90" i="18" s="1" a="1"/>
  <c r="V90" i="18" s="1"/>
  <c r="U122" i="18"/>
  <c r="V122" i="18" a="1"/>
  <c r="V122" i="18" s="1"/>
  <c r="W122" i="18" s="1"/>
  <c r="U146" i="18"/>
  <c r="V146" i="18" s="1" a="1"/>
  <c r="V146" i="18" s="1"/>
  <c r="U154" i="18"/>
  <c r="V154" i="18" s="1" a="1"/>
  <c r="V154" i="18" s="1"/>
  <c r="U186" i="18"/>
  <c r="V186" i="18" a="1"/>
  <c r="V186" i="18" s="1"/>
  <c r="X186" i="18" s="1"/>
  <c r="U308" i="18"/>
  <c r="V308" i="18" a="1"/>
  <c r="V308" i="18" s="1"/>
  <c r="U388" i="18"/>
  <c r="V388" i="18" s="1" a="1"/>
  <c r="V388" i="18" s="1"/>
  <c r="U142" i="18"/>
  <c r="V142" i="18" s="1" a="1"/>
  <c r="V142" i="18" s="1"/>
  <c r="U270" i="18"/>
  <c r="V270" i="18" s="1" a="1"/>
  <c r="V270" i="18" s="1"/>
  <c r="U390" i="18"/>
  <c r="V390" i="18" a="1"/>
  <c r="V390" i="18" s="1"/>
  <c r="U168" i="18"/>
  <c r="V168" i="18" s="1" a="1"/>
  <c r="V168" i="18" s="1"/>
  <c r="U99" i="18"/>
  <c r="V99" i="18" s="1" a="1"/>
  <c r="V99" i="18" s="1"/>
  <c r="U219" i="18"/>
  <c r="V219" i="18" s="1" a="1"/>
  <c r="V219" i="18" s="1"/>
  <c r="U299" i="18"/>
  <c r="V299" i="18" s="1" a="1"/>
  <c r="V299" i="18" s="1"/>
  <c r="U45" i="18"/>
  <c r="V45" i="18" s="1" a="1"/>
  <c r="V45" i="18" s="1"/>
  <c r="U301" i="18"/>
  <c r="V301" i="18" a="1"/>
  <c r="V301" i="18" s="1"/>
  <c r="U30" i="18"/>
  <c r="V30" i="18" s="1" a="1"/>
  <c r="V30" i="18" s="1"/>
  <c r="U174" i="18"/>
  <c r="V174" i="18" s="1" a="1"/>
  <c r="V174" i="18" s="1"/>
  <c r="U230" i="18"/>
  <c r="V230" i="18" s="1" a="1"/>
  <c r="V230" i="18" s="1"/>
  <c r="W230" i="18" s="1"/>
  <c r="U334" i="18"/>
  <c r="V334" i="18" s="1" a="1"/>
  <c r="V334" i="18" s="1"/>
  <c r="U47" i="18"/>
  <c r="V47" i="18" a="1"/>
  <c r="V47" i="18" s="1"/>
  <c r="U16" i="18"/>
  <c r="V16" i="18" s="1" a="1"/>
  <c r="V16" i="18" s="1"/>
  <c r="U48" i="18"/>
  <c r="V48" i="18" s="1" a="1"/>
  <c r="V48" i="18" s="1"/>
  <c r="U240" i="18"/>
  <c r="V240" i="18" s="1" a="1"/>
  <c r="V240" i="18" s="1"/>
  <c r="Y240" i="18" s="1"/>
  <c r="U210" i="18"/>
  <c r="V210" i="18" a="1"/>
  <c r="V210" i="18" s="1"/>
  <c r="U116" i="18"/>
  <c r="V116" i="18" a="1"/>
  <c r="V116" i="18" s="1"/>
  <c r="Y116" i="18" s="1"/>
  <c r="U148" i="18"/>
  <c r="V148" i="18" s="1" a="1"/>
  <c r="V148" i="18" s="1"/>
  <c r="U204" i="18"/>
  <c r="V204" i="18" s="1" a="1"/>
  <c r="V204" i="18" s="1"/>
  <c r="Y204" i="18" s="1"/>
  <c r="U236" i="18"/>
  <c r="V236" i="18" s="1" a="1"/>
  <c r="V236" i="18" s="1"/>
  <c r="U269" i="18"/>
  <c r="V269" i="18" s="1" a="1"/>
  <c r="V269" i="18" s="1"/>
  <c r="U62" i="18"/>
  <c r="V62" i="18" s="1" a="1"/>
  <c r="V62" i="18" s="1"/>
  <c r="U206" i="18"/>
  <c r="V206" i="18" s="1" a="1"/>
  <c r="V206" i="18" s="1"/>
  <c r="U342" i="18"/>
  <c r="V342" i="18" a="1"/>
  <c r="V342" i="18" s="1"/>
  <c r="U15" i="18"/>
  <c r="V15" i="18" a="1"/>
  <c r="V15" i="18" s="1"/>
  <c r="U295" i="18"/>
  <c r="V295" i="18" s="1" a="1"/>
  <c r="V295" i="18" s="1"/>
  <c r="U80" i="18"/>
  <c r="V80" i="18" s="1" a="1"/>
  <c r="V80" i="18" s="1"/>
  <c r="X80" i="18" s="1"/>
  <c r="U306" i="18"/>
  <c r="V306" i="18" s="1" a="1"/>
  <c r="V306" i="18" s="1"/>
  <c r="U59" i="18"/>
  <c r="V59" i="18" s="1" a="1"/>
  <c r="V59" i="18" s="1"/>
  <c r="W347" i="18"/>
  <c r="U347" i="18"/>
  <c r="V347" i="18" s="1" a="1"/>
  <c r="V347" i="18" s="1"/>
  <c r="U357" i="18"/>
  <c r="V357" i="18" a="1"/>
  <c r="V357" i="18" s="1"/>
  <c r="X357" i="18" s="1"/>
  <c r="U220" i="18"/>
  <c r="V220" i="18" s="1" a="1"/>
  <c r="V220" i="18" s="1"/>
  <c r="X292" i="18"/>
  <c r="U292" i="18"/>
  <c r="V292" i="18" s="1" a="1"/>
  <c r="V292" i="18" s="1"/>
  <c r="U396" i="18"/>
  <c r="V396" i="18" a="1"/>
  <c r="V396" i="18" s="1"/>
  <c r="W396" i="18" s="1"/>
  <c r="U21" i="18"/>
  <c r="V21" i="18" a="1"/>
  <c r="V21" i="18" s="1"/>
  <c r="U237" i="18"/>
  <c r="V237" i="18" s="1" a="1"/>
  <c r="V237" i="18" s="1"/>
  <c r="W237" i="18" s="1"/>
  <c r="U94" i="18"/>
  <c r="V94" i="18" s="1" a="1"/>
  <c r="V94" i="18" s="1"/>
  <c r="U167" i="18"/>
  <c r="V167" i="18" s="1" a="1"/>
  <c r="V167" i="18" s="1"/>
  <c r="W167" i="18" s="1"/>
  <c r="U338" i="18"/>
  <c r="V338" i="18" a="1"/>
  <c r="V338" i="18" s="1"/>
  <c r="X338" i="18" s="1"/>
  <c r="U208" i="18"/>
  <c r="V208" i="18" s="1" a="1"/>
  <c r="V208" i="18" s="1"/>
  <c r="U195" i="18"/>
  <c r="V195" i="18" s="1" a="1"/>
  <c r="V195" i="18" s="1"/>
  <c r="Y195" i="18" s="1"/>
  <c r="U84" i="18"/>
  <c r="V84" i="18" s="1" a="1"/>
  <c r="V84" i="18" s="1"/>
  <c r="X84" i="18" s="1"/>
  <c r="U100" i="18"/>
  <c r="V100" i="18" a="1"/>
  <c r="V100" i="18" s="1"/>
  <c r="X100" i="18" s="1"/>
  <c r="U276" i="18"/>
  <c r="V276" i="18" a="1"/>
  <c r="V276" i="18" s="1"/>
  <c r="Y276" i="18" s="1"/>
  <c r="U348" i="18"/>
  <c r="V348" i="18" s="1" a="1"/>
  <c r="V348" i="18" s="1"/>
  <c r="U205" i="18"/>
  <c r="V205" i="18" a="1"/>
  <c r="V205" i="18" s="1"/>
  <c r="Y205" i="18" s="1"/>
  <c r="U14" i="18"/>
  <c r="V14" i="18" s="1" a="1"/>
  <c r="V14" i="18" s="1"/>
  <c r="Y14" i="18" s="1"/>
  <c r="Y126" i="18"/>
  <c r="W126" i="18"/>
  <c r="U126" i="18"/>
  <c r="V126" i="18" s="1" a="1"/>
  <c r="V126" i="18" s="1"/>
  <c r="X126" i="18" s="1"/>
  <c r="U238" i="18"/>
  <c r="V238" i="18" a="1"/>
  <c r="V238" i="18" s="1"/>
  <c r="X238" i="18" s="1"/>
  <c r="Y238" i="18"/>
  <c r="U278" i="18"/>
  <c r="V278" i="18" s="1" a="1"/>
  <c r="V278" i="18" s="1"/>
  <c r="U294" i="18"/>
  <c r="V294" i="18" s="1" a="1"/>
  <c r="V294" i="18" s="1"/>
  <c r="U55" i="18"/>
  <c r="V55" i="18" a="1"/>
  <c r="V55" i="18" s="1"/>
  <c r="Y55" i="18" s="1"/>
  <c r="U175" i="18"/>
  <c r="V175" i="18" s="1" a="1"/>
  <c r="V175" i="18" s="1"/>
  <c r="U24" i="18"/>
  <c r="V24" i="18" s="1" a="1"/>
  <c r="V24" i="18" s="1"/>
  <c r="Y24" i="18" s="1"/>
  <c r="W24" i="18"/>
  <c r="U152" i="18"/>
  <c r="V152" i="18" s="1" a="1"/>
  <c r="V152" i="18" s="1"/>
  <c r="U176" i="18"/>
  <c r="V176" i="18" a="1"/>
  <c r="V176" i="18" s="1"/>
  <c r="U242" i="18"/>
  <c r="V242" i="18" s="1" a="1"/>
  <c r="V242" i="18" s="1"/>
  <c r="Y242" i="18" s="1"/>
  <c r="U274" i="18"/>
  <c r="V274" i="18" a="1"/>
  <c r="V274" i="18" s="1"/>
  <c r="U282" i="18"/>
  <c r="V282" i="18" s="1" a="1"/>
  <c r="V282" i="18" s="1"/>
  <c r="X282" i="18" s="1"/>
  <c r="U35" i="18"/>
  <c r="V35" i="18" a="1"/>
  <c r="V35" i="18" s="1"/>
  <c r="X35" i="18" s="1"/>
  <c r="U131" i="18"/>
  <c r="V131" i="18" s="1" a="1"/>
  <c r="V131" i="18" s="1"/>
  <c r="Y131" i="18" s="1"/>
  <c r="U235" i="18"/>
  <c r="V235" i="18" s="1" a="1"/>
  <c r="V235" i="18" s="1"/>
  <c r="U52" i="18"/>
  <c r="V52" i="18" s="1" a="1"/>
  <c r="V52" i="18" s="1"/>
  <c r="U92" i="18"/>
  <c r="V92" i="18" s="1" a="1"/>
  <c r="V92" i="18" s="1"/>
  <c r="U124" i="18"/>
  <c r="V124" i="18" s="1" a="1"/>
  <c r="V124" i="18" s="1"/>
  <c r="U156" i="18"/>
  <c r="V156" i="18" s="1" a="1"/>
  <c r="V156" i="18" s="1"/>
  <c r="U284" i="18"/>
  <c r="V284" i="18" s="1" a="1"/>
  <c r="V284" i="18" s="1"/>
  <c r="U380" i="18"/>
  <c r="V380" i="18" a="1"/>
  <c r="V380" i="18" s="1"/>
  <c r="X380" i="18" s="1"/>
  <c r="Y173" i="18"/>
  <c r="W173" i="18"/>
  <c r="U173" i="18"/>
  <c r="V173" i="18" s="1" a="1"/>
  <c r="V173" i="18" s="1"/>
  <c r="X173" i="18"/>
  <c r="U46" i="18"/>
  <c r="V46" i="18" a="1"/>
  <c r="V46" i="18" s="1"/>
  <c r="U158" i="18"/>
  <c r="V158" i="18" s="1" a="1"/>
  <c r="V158" i="18" s="1"/>
  <c r="Y158" i="18" s="1"/>
  <c r="U262" i="18"/>
  <c r="V262" i="18" s="1" a="1"/>
  <c r="V262" i="18" s="1"/>
  <c r="U286" i="18"/>
  <c r="V286" i="18" s="1" a="1"/>
  <c r="V286" i="18" s="1"/>
  <c r="U318" i="18"/>
  <c r="V318" i="18" s="1" a="1"/>
  <c r="V318" i="18" s="1"/>
  <c r="U350" i="18"/>
  <c r="V350" i="18" s="1" a="1"/>
  <c r="V350" i="18" s="1"/>
  <c r="U7" i="18"/>
  <c r="V7" i="18" a="1"/>
  <c r="V7" i="18" s="1"/>
  <c r="U39" i="18"/>
  <c r="V39" i="18" s="1" a="1"/>
  <c r="V39" i="18" s="1"/>
  <c r="U375" i="18"/>
  <c r="V375" i="18" s="1" a="1"/>
  <c r="V375" i="18" s="1"/>
  <c r="U136" i="18"/>
  <c r="V136" i="18" s="1" a="1"/>
  <c r="V136" i="18" s="1"/>
  <c r="U218" i="18"/>
  <c r="V218" i="18" s="1" a="1"/>
  <c r="V218" i="18" s="1"/>
  <c r="V250" i="18"/>
  <c r="Y250" i="18" s="1"/>
  <c r="U250" i="18"/>
  <c r="V250" i="18" s="1" a="1"/>
  <c r="U386" i="18"/>
  <c r="V386" i="18" a="1"/>
  <c r="V386" i="18" s="1"/>
  <c r="U323" i="18"/>
  <c r="V323" i="18" s="1" a="1"/>
  <c r="V323" i="18" s="1"/>
  <c r="U395" i="18"/>
  <c r="V395" i="18" s="1" a="1"/>
  <c r="V395" i="18" s="1"/>
  <c r="U196" i="18"/>
  <c r="V196" i="18" s="1" a="1"/>
  <c r="V196" i="18" s="1"/>
  <c r="U141" i="18"/>
  <c r="V141" i="18" s="1" a="1"/>
  <c r="V141" i="18" s="1"/>
  <c r="U78" i="18"/>
  <c r="V78" i="18" s="1" a="1"/>
  <c r="V78" i="18" s="1"/>
  <c r="U190" i="18"/>
  <c r="V190" i="18" s="1" a="1"/>
  <c r="V190" i="18" s="1"/>
  <c r="X190" i="18" s="1"/>
  <c r="U254" i="18"/>
  <c r="V254" i="18" s="1" a="1"/>
  <c r="V254" i="18" s="1"/>
  <c r="U326" i="18"/>
  <c r="V326" i="18" s="1" a="1"/>
  <c r="V326" i="18" s="1"/>
  <c r="U103" i="18"/>
  <c r="V103" i="18" s="1" a="1"/>
  <c r="V103" i="18" s="1"/>
  <c r="U143" i="18"/>
  <c r="V143" i="18" s="1" a="1"/>
  <c r="V143" i="18" s="1"/>
  <c r="U56" i="18"/>
  <c r="V56" i="18" a="1"/>
  <c r="V56" i="18" s="1"/>
  <c r="X56" i="18" s="1"/>
  <c r="U144" i="18"/>
  <c r="V144" i="18" s="1" a="1"/>
  <c r="V144" i="18" s="1"/>
  <c r="U314" i="18"/>
  <c r="V314" i="18" s="1" a="1"/>
  <c r="V314" i="18" s="1"/>
  <c r="U3" i="18"/>
  <c r="V3" i="18" s="1" a="1"/>
  <c r="V3" i="18" s="1"/>
  <c r="Y3" i="18" s="1"/>
  <c r="U67" i="18"/>
  <c r="V67" i="18" s="1" a="1"/>
  <c r="V67" i="18" s="1"/>
  <c r="U291" i="18"/>
  <c r="V291" i="18" a="1"/>
  <c r="V291" i="18" s="1"/>
  <c r="U363" i="18"/>
  <c r="V363" i="18" a="1"/>
  <c r="V363" i="18" s="1"/>
  <c r="U20" i="18"/>
  <c r="V20" i="18" s="1" a="1"/>
  <c r="V20" i="18" s="1"/>
  <c r="U36" i="18"/>
  <c r="V36" i="18" s="1" a="1"/>
  <c r="V36" i="18" s="1"/>
  <c r="U108" i="18"/>
  <c r="V108" i="18" s="1" a="1"/>
  <c r="V108" i="18" s="1"/>
  <c r="U140" i="18"/>
  <c r="V140" i="18" a="1"/>
  <c r="V140" i="18" s="1"/>
  <c r="Y140" i="18" s="1"/>
  <c r="U212" i="18"/>
  <c r="V212" i="18" s="1" a="1"/>
  <c r="V212" i="18" s="1"/>
  <c r="U228" i="18"/>
  <c r="V228" i="18" s="1" a="1"/>
  <c r="V228" i="18" s="1"/>
  <c r="U340" i="18"/>
  <c r="V340" i="18" s="1" a="1"/>
  <c r="V340" i="18" s="1"/>
  <c r="U356" i="18"/>
  <c r="V356" i="18" a="1"/>
  <c r="V356" i="18" s="1"/>
  <c r="U349" i="18"/>
  <c r="V349" i="18" s="1" a="1"/>
  <c r="V349" i="18" s="1"/>
  <c r="U13" i="18"/>
  <c r="V13" i="18" s="1" a="1"/>
  <c r="V13" i="18" s="1"/>
  <c r="U77" i="18"/>
  <c r="V77" i="18" s="1" a="1"/>
  <c r="V77" i="18" s="1"/>
  <c r="U109" i="18"/>
  <c r="V109" i="18" s="1" a="1"/>
  <c r="V109" i="18" s="1"/>
  <c r="U373" i="18"/>
  <c r="V373" i="18" s="1" a="1"/>
  <c r="V373" i="18" s="1"/>
  <c r="U110" i="18"/>
  <c r="V110" i="18" s="1" a="1"/>
  <c r="V110" i="18" s="1"/>
  <c r="W110" i="18" s="1"/>
  <c r="U222" i="18"/>
  <c r="V222" i="18" a="1"/>
  <c r="V222" i="18" s="1"/>
  <c r="U382" i="18"/>
  <c r="V382" i="18" s="1" a="1"/>
  <c r="V382" i="18" s="1"/>
  <c r="U111" i="18"/>
  <c r="V111" i="18" s="1" a="1"/>
  <c r="V111" i="18" s="1"/>
  <c r="Y111" i="18" s="1"/>
  <c r="U231" i="18"/>
  <c r="V231" i="18" s="1" a="1"/>
  <c r="V231" i="18" s="1"/>
  <c r="U88" i="18"/>
  <c r="V88" i="18" a="1"/>
  <c r="V88" i="18" s="1"/>
  <c r="U1" i="18"/>
  <c r="V1" i="18" s="1" a="1"/>
  <c r="V1" i="18" s="1"/>
  <c r="U112" i="18"/>
  <c r="V112" i="18" s="1" a="1"/>
  <c r="V112" i="18" s="1"/>
  <c r="W390" i="18" l="1"/>
  <c r="Y390" i="18"/>
  <c r="X390" i="18"/>
  <c r="Y193" i="18"/>
  <c r="W193" i="18"/>
  <c r="Y199" i="18"/>
  <c r="X199" i="18"/>
  <c r="W199" i="18"/>
  <c r="W301" i="18"/>
  <c r="X301" i="18"/>
  <c r="Y301" i="18"/>
  <c r="Y18" i="18"/>
  <c r="W18" i="18"/>
  <c r="X18" i="18"/>
  <c r="W109" i="18"/>
  <c r="Y109" i="18"/>
  <c r="X109" i="18"/>
  <c r="W257" i="18"/>
  <c r="X257" i="18"/>
  <c r="Y257" i="18"/>
  <c r="Y323" i="18"/>
  <c r="X323" i="18"/>
  <c r="Y171" i="18"/>
  <c r="W171" i="18"/>
  <c r="X171" i="18"/>
  <c r="Y95" i="18"/>
  <c r="X95" i="18"/>
  <c r="Y12" i="18"/>
  <c r="X12" i="18"/>
  <c r="X4" i="18"/>
  <c r="Y4" i="18"/>
  <c r="W209" i="18"/>
  <c r="Y209" i="18"/>
  <c r="X103" i="18"/>
  <c r="Y103" i="18"/>
  <c r="W103" i="18"/>
  <c r="W62" i="18"/>
  <c r="X62" i="18"/>
  <c r="Y62" i="18"/>
  <c r="W168" i="18"/>
  <c r="X168" i="18"/>
  <c r="X97" i="18"/>
  <c r="Y97" i="18"/>
  <c r="W97" i="18"/>
  <c r="W89" i="18"/>
  <c r="X89" i="18"/>
  <c r="Y89" i="18"/>
  <c r="W165" i="18"/>
  <c r="X165" i="18"/>
  <c r="Y329" i="18"/>
  <c r="X329" i="18"/>
  <c r="W350" i="18"/>
  <c r="Y350" i="18"/>
  <c r="X350" i="18"/>
  <c r="X52" i="18"/>
  <c r="Y52" i="18"/>
  <c r="W52" i="18"/>
  <c r="Y294" i="18"/>
  <c r="X294" i="18"/>
  <c r="X47" i="18"/>
  <c r="W47" i="18"/>
  <c r="W143" i="18"/>
  <c r="X143" i="18"/>
  <c r="Y143" i="18"/>
  <c r="X77" i="18"/>
  <c r="W77" i="18"/>
  <c r="Y77" i="18"/>
  <c r="X88" i="18"/>
  <c r="W88" i="18"/>
  <c r="Y88" i="18"/>
  <c r="X136" i="18"/>
  <c r="W136" i="18"/>
  <c r="Y136" i="18"/>
  <c r="X299" i="18"/>
  <c r="W299" i="18"/>
  <c r="W289" i="18"/>
  <c r="X289" i="18"/>
  <c r="Y289" i="18"/>
  <c r="W182" i="18"/>
  <c r="X182" i="18"/>
  <c r="Y182" i="18"/>
  <c r="X17" i="18"/>
  <c r="W17" i="18"/>
  <c r="W140" i="18"/>
  <c r="W35" i="18"/>
  <c r="W338" i="18"/>
  <c r="Y357" i="18"/>
  <c r="X82" i="18"/>
  <c r="Y110" i="18"/>
  <c r="X140" i="18"/>
  <c r="Y35" i="18"/>
  <c r="Y338" i="18"/>
  <c r="W357" i="18"/>
  <c r="W281" i="18"/>
  <c r="W150" i="18"/>
  <c r="W25" i="18"/>
  <c r="Y340" i="18"/>
  <c r="W340" i="18"/>
  <c r="X340" i="18"/>
  <c r="Y108" i="18"/>
  <c r="X108" i="18"/>
  <c r="W108" i="18"/>
  <c r="Y326" i="18"/>
  <c r="W326" i="18"/>
  <c r="X326" i="18"/>
  <c r="W373" i="18"/>
  <c r="Y373" i="18"/>
  <c r="X373" i="18"/>
  <c r="X228" i="18"/>
  <c r="W228" i="18"/>
  <c r="Y228" i="18"/>
  <c r="W36" i="18"/>
  <c r="X36" i="18"/>
  <c r="Y36" i="18"/>
  <c r="X20" i="18"/>
  <c r="W20" i="18"/>
  <c r="Y20" i="18"/>
  <c r="W218" i="18"/>
  <c r="X218" i="18"/>
  <c r="Y218" i="18"/>
  <c r="W7" i="18"/>
  <c r="Y7" i="18"/>
  <c r="X7" i="18"/>
  <c r="Y286" i="18"/>
  <c r="W286" i="18"/>
  <c r="X286" i="18"/>
  <c r="W92" i="18"/>
  <c r="Y92" i="18"/>
  <c r="X92" i="18"/>
  <c r="Y212" i="18"/>
  <c r="X212" i="18"/>
  <c r="W212" i="18"/>
  <c r="W363" i="18"/>
  <c r="X363" i="18"/>
  <c r="Y363" i="18"/>
  <c r="X314" i="18"/>
  <c r="W314" i="18"/>
  <c r="Y314" i="18"/>
  <c r="W262" i="18"/>
  <c r="X262" i="18"/>
  <c r="Y262" i="18"/>
  <c r="X274" i="18"/>
  <c r="W274" i="18"/>
  <c r="Y274" i="18"/>
  <c r="Y219" i="18"/>
  <c r="X219" i="18"/>
  <c r="W219" i="18"/>
  <c r="W175" i="18"/>
  <c r="X175" i="18"/>
  <c r="Y175" i="18"/>
  <c r="W382" i="18"/>
  <c r="Y382" i="18"/>
  <c r="X382" i="18"/>
  <c r="W349" i="18"/>
  <c r="X349" i="18"/>
  <c r="Y349" i="18"/>
  <c r="X46" i="18"/>
  <c r="Y46" i="18"/>
  <c r="W46" i="18"/>
  <c r="X13" i="18"/>
  <c r="Y13" i="18"/>
  <c r="W13" i="18"/>
  <c r="X278" i="18"/>
  <c r="W278" i="18"/>
  <c r="Y278" i="18"/>
  <c r="Y222" i="18"/>
  <c r="W222" i="18"/>
  <c r="X222" i="18"/>
  <c r="W356" i="18"/>
  <c r="Y356" i="18"/>
  <c r="X356" i="18"/>
  <c r="W141" i="18"/>
  <c r="X141" i="18"/>
  <c r="Y141" i="18"/>
  <c r="Y386" i="18"/>
  <c r="X386" i="18"/>
  <c r="W386" i="18"/>
  <c r="X284" i="18"/>
  <c r="W284" i="18"/>
  <c r="Y284" i="18"/>
  <c r="Y176" i="18"/>
  <c r="X176" i="18"/>
  <c r="W176" i="18"/>
  <c r="X144" i="18"/>
  <c r="Y144" i="18"/>
  <c r="W144" i="18"/>
  <c r="X112" i="18"/>
  <c r="Y112" i="18"/>
  <c r="W112" i="18"/>
  <c r="Y231" i="18"/>
  <c r="W231" i="18"/>
  <c r="X231" i="18"/>
  <c r="X67" i="18"/>
  <c r="Y67" i="18"/>
  <c r="W67" i="18"/>
  <c r="Y196" i="18"/>
  <c r="W196" i="18"/>
  <c r="X196" i="18"/>
  <c r="Y156" i="18"/>
  <c r="X156" i="18"/>
  <c r="W156" i="18"/>
  <c r="W206" i="18"/>
  <c r="Y206" i="18"/>
  <c r="X206" i="18"/>
  <c r="W375" i="18"/>
  <c r="Y375" i="18"/>
  <c r="X375" i="18"/>
  <c r="W318" i="18"/>
  <c r="X318" i="18"/>
  <c r="Y318" i="18"/>
  <c r="W124" i="18"/>
  <c r="Y124" i="18"/>
  <c r="X124" i="18"/>
  <c r="Y235" i="18"/>
  <c r="W235" i="18"/>
  <c r="X235" i="18"/>
  <c r="X152" i="18"/>
  <c r="Y152" i="18"/>
  <c r="W152" i="18"/>
  <c r="W348" i="18"/>
  <c r="Y348" i="18"/>
  <c r="X348" i="18"/>
  <c r="W254" i="18"/>
  <c r="Y254" i="18"/>
  <c r="X254" i="18"/>
  <c r="W39" i="18"/>
  <c r="Y39" i="18"/>
  <c r="X39" i="18"/>
  <c r="X111" i="18"/>
  <c r="Y56" i="18"/>
  <c r="W380" i="18"/>
  <c r="X110" i="18"/>
  <c r="W190" i="18"/>
  <c r="W242" i="18"/>
  <c r="W204" i="18"/>
  <c r="X204" i="18"/>
  <c r="Y169" i="18"/>
  <c r="X169" i="18"/>
  <c r="W169" i="18"/>
  <c r="Y201" i="18"/>
  <c r="W201" i="18"/>
  <c r="X201" i="18"/>
  <c r="X395" i="18"/>
  <c r="W395" i="18"/>
  <c r="W111" i="18"/>
  <c r="X3" i="18"/>
  <c r="W56" i="18"/>
  <c r="Y190" i="18"/>
  <c r="Y395" i="18"/>
  <c r="X242" i="18"/>
  <c r="W294" i="18"/>
  <c r="W238" i="18"/>
  <c r="X205" i="18"/>
  <c r="W276" i="18"/>
  <c r="Y84" i="18"/>
  <c r="Y396" i="18"/>
  <c r="X240" i="18"/>
  <c r="W240" i="18"/>
  <c r="X230" i="18"/>
  <c r="Y230" i="18"/>
  <c r="X99" i="18"/>
  <c r="Y99" i="18"/>
  <c r="W99" i="18"/>
  <c r="Y308" i="18"/>
  <c r="X308" i="18"/>
  <c r="W308" i="18"/>
  <c r="X353" i="18"/>
  <c r="Y353" i="18"/>
  <c r="W353" i="18"/>
  <c r="W345" i="18"/>
  <c r="X345" i="18"/>
  <c r="Y345" i="18"/>
  <c r="Y128" i="18"/>
  <c r="X128" i="18"/>
  <c r="W128" i="18"/>
  <c r="X158" i="18"/>
  <c r="X208" i="18"/>
  <c r="Y208" i="18"/>
  <c r="X94" i="18"/>
  <c r="Y94" i="18"/>
  <c r="W94" i="18"/>
  <c r="Y15" i="18"/>
  <c r="W15" i="18"/>
  <c r="Y148" i="18"/>
  <c r="X148" i="18"/>
  <c r="W148" i="18"/>
  <c r="Y174" i="18"/>
  <c r="W174" i="18"/>
  <c r="W45" i="18"/>
  <c r="Y45" i="18"/>
  <c r="X45" i="18"/>
  <c r="Y306" i="18"/>
  <c r="X306" i="18"/>
  <c r="W306" i="18"/>
  <c r="Y90" i="18"/>
  <c r="W90" i="18"/>
  <c r="X90" i="18"/>
  <c r="Y380" i="18"/>
  <c r="W131" i="18"/>
  <c r="W208" i="18"/>
  <c r="W80" i="18"/>
  <c r="Y80" i="18"/>
  <c r="W342" i="18"/>
  <c r="X342" i="18"/>
  <c r="Y342" i="18"/>
  <c r="X174" i="18"/>
  <c r="W185" i="18"/>
  <c r="Y185" i="18"/>
  <c r="X185" i="18"/>
  <c r="W291" i="18"/>
  <c r="X291" i="18"/>
  <c r="Y78" i="18"/>
  <c r="X78" i="18"/>
  <c r="X250" i="18"/>
  <c r="Y291" i="18"/>
  <c r="W3" i="18"/>
  <c r="W78" i="18"/>
  <c r="W158" i="18"/>
  <c r="X24" i="18"/>
  <c r="W55" i="18"/>
  <c r="W205" i="18"/>
  <c r="X276" i="18"/>
  <c r="W84" i="18"/>
  <c r="X396" i="18"/>
  <c r="Y269" i="18"/>
  <c r="W269" i="18"/>
  <c r="X269" i="18"/>
  <c r="W116" i="18"/>
  <c r="X116" i="18"/>
  <c r="W48" i="18"/>
  <c r="Y48" i="18"/>
  <c r="X334" i="18"/>
  <c r="W334" i="18"/>
  <c r="Y334" i="18"/>
  <c r="X30" i="18"/>
  <c r="Y30" i="18"/>
  <c r="W30" i="18"/>
  <c r="W270" i="18"/>
  <c r="X270" i="18"/>
  <c r="Y270" i="18"/>
  <c r="W323" i="18"/>
  <c r="W250" i="18"/>
  <c r="X131" i="18"/>
  <c r="X55" i="18"/>
  <c r="Y237" i="18"/>
  <c r="X237" i="18"/>
  <c r="W292" i="18"/>
  <c r="Y292" i="18"/>
  <c r="X347" i="18"/>
  <c r="Y347" i="18"/>
  <c r="Y295" i="18"/>
  <c r="W295" i="18"/>
  <c r="X295" i="18"/>
  <c r="X48" i="18"/>
  <c r="Y58" i="18"/>
  <c r="W58" i="18"/>
  <c r="X58" i="18"/>
  <c r="Y9" i="18"/>
  <c r="X9" i="18"/>
  <c r="W9" i="18"/>
  <c r="W282" i="18"/>
  <c r="Y282" i="18"/>
  <c r="X195" i="18"/>
  <c r="W195" i="18"/>
  <c r="Y236" i="18"/>
  <c r="W236" i="18"/>
  <c r="X16" i="18"/>
  <c r="W16" i="18"/>
  <c r="Y16" i="18"/>
  <c r="X142" i="18"/>
  <c r="Y142" i="18"/>
  <c r="W142" i="18"/>
  <c r="X154" i="18"/>
  <c r="Y154" i="18"/>
  <c r="W154" i="18"/>
  <c r="W26" i="18"/>
  <c r="X26" i="18"/>
  <c r="Y26" i="18"/>
  <c r="W385" i="18"/>
  <c r="Y385" i="18"/>
  <c r="X385" i="18"/>
  <c r="W217" i="18"/>
  <c r="Y217" i="18"/>
  <c r="X217" i="18"/>
  <c r="Y1" i="18"/>
  <c r="W1" i="18"/>
  <c r="X1" i="18"/>
  <c r="X14" i="18"/>
  <c r="W14" i="18"/>
  <c r="Y100" i="18"/>
  <c r="W100" i="18"/>
  <c r="X21" i="18"/>
  <c r="Y21" i="18"/>
  <c r="W21" i="18"/>
  <c r="X220" i="18"/>
  <c r="Y220" i="18"/>
  <c r="W220" i="18"/>
  <c r="X59" i="18"/>
  <c r="W59" i="18"/>
  <c r="Y59" i="18"/>
  <c r="X15" i="18"/>
  <c r="X236" i="18"/>
  <c r="W210" i="18"/>
  <c r="Y210" i="18"/>
  <c r="X210" i="18"/>
  <c r="X167" i="18"/>
  <c r="Y167" i="18"/>
  <c r="W388" i="18"/>
  <c r="X388" i="18"/>
  <c r="Y388" i="18"/>
  <c r="Y146" i="18"/>
  <c r="W146" i="18"/>
  <c r="X146" i="18"/>
  <c r="Y225" i="18"/>
  <c r="W225" i="18"/>
  <c r="X225" i="18"/>
  <c r="X153" i="18"/>
  <c r="W153" i="18"/>
  <c r="Y153" i="18"/>
  <c r="Y47" i="18"/>
  <c r="Y168" i="18"/>
  <c r="X122" i="18"/>
  <c r="W121" i="18"/>
  <c r="X33" i="18"/>
  <c r="X41" i="18"/>
  <c r="Y41" i="18"/>
  <c r="W41" i="18"/>
  <c r="X130" i="18"/>
  <c r="Y130" i="18"/>
  <c r="W145" i="18"/>
  <c r="X145" i="18"/>
  <c r="Y145" i="18"/>
  <c r="W53" i="18"/>
  <c r="X53" i="18"/>
  <c r="Y53" i="18"/>
  <c r="Y91" i="18"/>
  <c r="W91" i="18"/>
  <c r="X91" i="18"/>
  <c r="X149" i="18"/>
  <c r="W149" i="18"/>
  <c r="Y149" i="18"/>
  <c r="Y359" i="18"/>
  <c r="X359" i="18"/>
  <c r="W359" i="18"/>
  <c r="X398" i="18"/>
  <c r="W398" i="18"/>
  <c r="Y398" i="18"/>
  <c r="W287" i="18"/>
  <c r="X287" i="18"/>
  <c r="X177" i="18"/>
  <c r="Y177" i="18"/>
  <c r="W177" i="18"/>
  <c r="X44" i="18"/>
  <c r="Y44" i="18"/>
  <c r="W44" i="18"/>
  <c r="Y299" i="18"/>
  <c r="X389" i="18"/>
  <c r="Y377" i="18"/>
  <c r="Y161" i="18"/>
  <c r="X161" i="18"/>
  <c r="X379" i="18"/>
  <c r="W379" i="18"/>
  <c r="W155" i="18"/>
  <c r="Y155" i="18"/>
  <c r="X211" i="18"/>
  <c r="Y211" i="18"/>
  <c r="W211" i="18"/>
  <c r="Y157" i="18"/>
  <c r="X157" i="18"/>
  <c r="X101" i="18"/>
  <c r="W101" i="18"/>
  <c r="Y101" i="18"/>
  <c r="W293" i="18"/>
  <c r="X293" i="18"/>
  <c r="X86" i="18"/>
  <c r="W86" i="18"/>
  <c r="Y86" i="18"/>
  <c r="X319" i="18"/>
  <c r="W319" i="18"/>
  <c r="W248" i="18"/>
  <c r="X248" i="18"/>
  <c r="Y248" i="18"/>
  <c r="Y362" i="18"/>
  <c r="X362" i="18"/>
  <c r="W362" i="18"/>
  <c r="X50" i="18"/>
  <c r="Y50" i="18"/>
  <c r="X73" i="18"/>
  <c r="W73" i="18"/>
  <c r="Y73" i="18"/>
  <c r="W51" i="18"/>
  <c r="X51" i="18"/>
  <c r="Y118" i="18"/>
  <c r="X118" i="18"/>
  <c r="W118" i="18"/>
  <c r="W214" i="18"/>
  <c r="Y214" i="18"/>
  <c r="X214" i="18"/>
  <c r="W87" i="18"/>
  <c r="Y87" i="18"/>
  <c r="X87" i="18"/>
  <c r="Y71" i="18"/>
  <c r="W71" i="18"/>
  <c r="X71" i="18"/>
  <c r="Y344" i="18"/>
  <c r="W344" i="18"/>
  <c r="X344" i="18"/>
  <c r="Y275" i="18"/>
  <c r="W275" i="18"/>
  <c r="X275" i="18"/>
  <c r="Y10" i="18"/>
  <c r="X10" i="18"/>
  <c r="Y252" i="18"/>
  <c r="W252" i="18"/>
  <c r="X252" i="18"/>
  <c r="Y260" i="18"/>
  <c r="W260" i="18"/>
  <c r="X69" i="18"/>
  <c r="Y69" i="18"/>
  <c r="W69" i="18"/>
  <c r="Y6" i="18"/>
  <c r="W6" i="18"/>
  <c r="X6" i="18"/>
  <c r="W83" i="18"/>
  <c r="Y83" i="18"/>
  <c r="X83" i="18"/>
  <c r="Y186" i="18"/>
  <c r="Y122" i="18"/>
  <c r="W82" i="18"/>
  <c r="Y321" i="18"/>
  <c r="W129" i="18"/>
  <c r="X129" i="18"/>
  <c r="Y129" i="18"/>
  <c r="Y33" i="18"/>
  <c r="X281" i="18"/>
  <c r="Y25" i="18"/>
  <c r="Y226" i="18"/>
  <c r="W107" i="18"/>
  <c r="X123" i="18"/>
  <c r="Y123" i="18"/>
  <c r="X331" i="18"/>
  <c r="Y331" i="18"/>
  <c r="W331" i="18"/>
  <c r="W29" i="18"/>
  <c r="X29" i="18"/>
  <c r="Y29" i="18"/>
  <c r="Y302" i="18"/>
  <c r="X302" i="18"/>
  <c r="W302" i="18"/>
  <c r="Y43" i="18"/>
  <c r="W43" i="18"/>
  <c r="X43" i="18"/>
  <c r="Y266" i="18"/>
  <c r="W266" i="18"/>
  <c r="X266" i="18"/>
  <c r="W19" i="18"/>
  <c r="X19" i="18"/>
  <c r="W389" i="18"/>
  <c r="W377" i="18"/>
  <c r="X321" i="18"/>
  <c r="Y371" i="18"/>
  <c r="W371" i="18"/>
  <c r="X371" i="18"/>
  <c r="W346" i="18"/>
  <c r="X346" i="18"/>
  <c r="X180" i="18"/>
  <c r="Y180" i="18"/>
  <c r="W180" i="18"/>
  <c r="Y330" i="18"/>
  <c r="W330" i="18"/>
  <c r="X365" i="18"/>
  <c r="W365" i="18"/>
  <c r="Y365" i="18"/>
  <c r="W285" i="18"/>
  <c r="Y285" i="18"/>
  <c r="X285" i="18"/>
  <c r="W246" i="18"/>
  <c r="Y246" i="18"/>
  <c r="X246" i="18"/>
  <c r="Y335" i="18"/>
  <c r="W335" i="18"/>
  <c r="Y311" i="18"/>
  <c r="X311" i="18"/>
  <c r="X151" i="18"/>
  <c r="Y151" i="18"/>
  <c r="W151" i="18"/>
  <c r="Y194" i="18"/>
  <c r="W194" i="18"/>
  <c r="X260" i="18"/>
  <c r="Y313" i="18"/>
  <c r="W313" i="18"/>
  <c r="X313" i="18"/>
  <c r="X193" i="18"/>
  <c r="Y121" i="18"/>
  <c r="Y65" i="18"/>
  <c r="W65" i="18"/>
  <c r="X65" i="18"/>
  <c r="Y202" i="18"/>
  <c r="X202" i="18"/>
  <c r="Y258" i="18"/>
  <c r="W258" i="18"/>
  <c r="X258" i="18"/>
  <c r="Y297" i="18"/>
  <c r="X297" i="18"/>
  <c r="X298" i="18"/>
  <c r="W298" i="18"/>
  <c r="Y298" i="18"/>
  <c r="Y259" i="18"/>
  <c r="W259" i="18"/>
  <c r="X259" i="18"/>
  <c r="X244" i="18"/>
  <c r="W244" i="18"/>
  <c r="Y244" i="18"/>
  <c r="Y366" i="18"/>
  <c r="W366" i="18"/>
  <c r="X23" i="18"/>
  <c r="W23" i="18"/>
  <c r="Y23" i="18"/>
  <c r="Y75" i="18"/>
  <c r="W75" i="18"/>
  <c r="X75" i="18"/>
  <c r="Y19" i="18"/>
  <c r="X60" i="18"/>
  <c r="W60" i="18"/>
  <c r="Y60" i="18"/>
  <c r="W57" i="18"/>
  <c r="X57" i="18"/>
  <c r="Y57" i="18"/>
  <c r="X162" i="18"/>
  <c r="Y162" i="18"/>
  <c r="X66" i="18"/>
  <c r="Y66" i="18"/>
  <c r="W66" i="18"/>
  <c r="Y172" i="18"/>
  <c r="W172" i="18"/>
  <c r="X333" i="18"/>
  <c r="Y333" i="18"/>
  <c r="W333" i="18"/>
  <c r="Y261" i="18"/>
  <c r="W261" i="18"/>
  <c r="X351" i="18"/>
  <c r="Y351" i="18"/>
  <c r="W351" i="18"/>
  <c r="Y336" i="18"/>
  <c r="X336" i="18"/>
  <c r="W336" i="18"/>
  <c r="W290" i="18"/>
  <c r="Y290" i="18"/>
  <c r="X290" i="18"/>
  <c r="X397" i="18"/>
  <c r="W397" i="18"/>
  <c r="Y397" i="18"/>
  <c r="Y137" i="18"/>
  <c r="X137" i="18"/>
  <c r="W137" i="18"/>
  <c r="W186" i="18"/>
  <c r="X249" i="18"/>
  <c r="Y249" i="18"/>
  <c r="W249" i="18"/>
  <c r="W114" i="18"/>
  <c r="W178" i="18"/>
  <c r="Y178" i="18"/>
  <c r="W226" i="18"/>
  <c r="X107" i="18"/>
  <c r="Y147" i="18"/>
  <c r="X147" i="18"/>
  <c r="W147" i="18"/>
  <c r="Y51" i="18"/>
  <c r="W170" i="18"/>
  <c r="Y170" i="18"/>
  <c r="X85" i="18"/>
  <c r="Y85" i="18"/>
  <c r="W85" i="18"/>
  <c r="Y300" i="18"/>
  <c r="W300" i="18"/>
  <c r="X300" i="18"/>
  <c r="Y37" i="18"/>
  <c r="X37" i="18"/>
  <c r="W37" i="18"/>
  <c r="X261" i="18"/>
  <c r="Y38" i="18"/>
  <c r="X38" i="18"/>
  <c r="W38" i="18"/>
  <c r="X309" i="18"/>
  <c r="Y309" i="18"/>
  <c r="W309" i="18"/>
  <c r="X159" i="18"/>
  <c r="Y159" i="18"/>
  <c r="W265" i="18"/>
  <c r="Y265" i="18"/>
  <c r="W234" i="18"/>
  <c r="Y234" i="18"/>
  <c r="X234" i="18"/>
  <c r="X28" i="18"/>
  <c r="Y28" i="18"/>
  <c r="W28" i="18"/>
  <c r="X70" i="18"/>
  <c r="Y70" i="18"/>
  <c r="X399" i="18"/>
  <c r="W399" i="18"/>
  <c r="Y399" i="18"/>
  <c r="X135" i="18"/>
  <c r="W383" i="18"/>
  <c r="Y150" i="18"/>
  <c r="Y332" i="18"/>
  <c r="X332" i="18"/>
  <c r="W387" i="18"/>
  <c r="X187" i="18"/>
  <c r="W187" i="18"/>
  <c r="W12" i="18"/>
  <c r="X213" i="18"/>
  <c r="W213" i="18"/>
  <c r="Y102" i="18"/>
  <c r="W102" i="18"/>
  <c r="X76" i="18"/>
  <c r="Y76" i="18"/>
  <c r="W76" i="18"/>
  <c r="Y361" i="18"/>
  <c r="W361" i="18"/>
  <c r="X361" i="18"/>
  <c r="Y241" i="18"/>
  <c r="X241" i="18"/>
  <c r="W241" i="18"/>
  <c r="X324" i="18"/>
  <c r="Y324" i="18"/>
  <c r="W324" i="18"/>
  <c r="W337" i="18"/>
  <c r="X337" i="18"/>
  <c r="Y337" i="18"/>
  <c r="X8" i="18"/>
  <c r="W8" i="18"/>
  <c r="Y8" i="18"/>
  <c r="X139" i="18"/>
  <c r="Y139" i="18"/>
  <c r="W139" i="18"/>
  <c r="X203" i="18"/>
  <c r="Y203" i="18"/>
  <c r="W203" i="18"/>
  <c r="W339" i="18"/>
  <c r="Y339" i="18"/>
  <c r="X339" i="18"/>
  <c r="Y132" i="18"/>
  <c r="X132" i="18"/>
  <c r="W132" i="18"/>
  <c r="Y165" i="18"/>
  <c r="X247" i="18"/>
  <c r="Y280" i="18"/>
  <c r="W164" i="18"/>
  <c r="Y17" i="18"/>
  <c r="W370" i="18"/>
  <c r="Y370" i="18"/>
  <c r="Y187" i="18"/>
  <c r="W329" i="18"/>
  <c r="Y273" i="18"/>
  <c r="W273" i="18"/>
  <c r="Y213" i="18"/>
  <c r="X102" i="18"/>
  <c r="X303" i="18"/>
  <c r="Y303" i="18"/>
  <c r="W303" i="18"/>
  <c r="X229" i="18"/>
  <c r="W229" i="18"/>
  <c r="Y229" i="18"/>
  <c r="Y188" i="18"/>
  <c r="X188" i="18"/>
  <c r="W188" i="18"/>
  <c r="W304" i="18"/>
  <c r="X304" i="18"/>
  <c r="Y304" i="18"/>
  <c r="W135" i="18"/>
  <c r="X383" i="18"/>
  <c r="X183" i="18"/>
  <c r="Y183" i="18"/>
  <c r="Y93" i="18"/>
  <c r="W93" i="18"/>
  <c r="X273" i="18"/>
  <c r="W4" i="18"/>
  <c r="Y358" i="18"/>
  <c r="W358" i="18"/>
  <c r="X358" i="18"/>
  <c r="W271" i="18"/>
  <c r="Y271" i="18"/>
  <c r="X271" i="18"/>
  <c r="Y239" i="18"/>
  <c r="X239" i="18"/>
  <c r="W239" i="18"/>
  <c r="Y215" i="18"/>
  <c r="W215" i="18"/>
  <c r="W296" i="18"/>
  <c r="W381" i="18"/>
  <c r="X381" i="18"/>
  <c r="X93" i="18"/>
  <c r="Y341" i="18"/>
  <c r="Y316" i="18"/>
  <c r="X316" i="18"/>
  <c r="X343" i="18"/>
  <c r="Y343" i="18"/>
  <c r="W343" i="18"/>
  <c r="W160" i="18"/>
  <c r="X160" i="18"/>
  <c r="X245" i="18"/>
  <c r="Y245" i="18"/>
  <c r="W245" i="18"/>
  <c r="W127" i="18"/>
  <c r="Y127" i="18"/>
  <c r="X127" i="18"/>
  <c r="Y61" i="18"/>
  <c r="W61" i="18"/>
  <c r="X61" i="18"/>
  <c r="Y263" i="18"/>
  <c r="X263" i="18"/>
  <c r="W263" i="18"/>
  <c r="X387" i="18"/>
  <c r="Y207" i="18"/>
  <c r="X207" i="18"/>
  <c r="X215" i="18"/>
  <c r="X42" i="18"/>
  <c r="Y42" i="18"/>
  <c r="Y381" i="18"/>
  <c r="Y189" i="18"/>
  <c r="X189" i="18"/>
  <c r="W40" i="18"/>
  <c r="X40" i="18"/>
  <c r="W264" i="18"/>
  <c r="X264" i="18"/>
  <c r="Y106" i="18"/>
  <c r="W106" i="18"/>
  <c r="X106" i="18"/>
  <c r="X68" i="18"/>
  <c r="Y68" i="18"/>
  <c r="W68" i="18"/>
  <c r="Y305" i="18"/>
  <c r="X305" i="18"/>
  <c r="W305" i="18"/>
  <c r="Y31" i="18"/>
  <c r="X31" i="18"/>
  <c r="W31" i="18"/>
  <c r="Y63" i="18"/>
  <c r="W63" i="18"/>
  <c r="X63" i="18"/>
  <c r="W181" i="18"/>
  <c r="X181" i="18"/>
  <c r="W179" i="18"/>
  <c r="Y179" i="18"/>
  <c r="Y79" i="18"/>
  <c r="W79" i="18"/>
  <c r="X79" i="18"/>
  <c r="Y120" i="18"/>
  <c r="X120" i="18"/>
  <c r="W120" i="18"/>
  <c r="X115" i="18"/>
  <c r="Y115" i="18"/>
  <c r="W81" i="18"/>
  <c r="Y81" i="18"/>
  <c r="X197" i="18"/>
  <c r="W197" i="18"/>
  <c r="X49" i="18"/>
  <c r="Y49" i="18"/>
  <c r="X22" i="18"/>
  <c r="W22" i="18"/>
  <c r="X367" i="18"/>
  <c r="W367" i="18"/>
  <c r="X315" i="18"/>
  <c r="Y315" i="18"/>
  <c r="W5" i="18"/>
  <c r="Y5" i="18"/>
  <c r="X5" i="18"/>
  <c r="X138" i="18"/>
  <c r="Y138" i="18"/>
  <c r="W138" i="18"/>
  <c r="Y277" i="18"/>
  <c r="X277" i="18"/>
  <c r="W277" i="18"/>
  <c r="X288" i="18"/>
  <c r="W288" i="18"/>
  <c r="Y288" i="18"/>
  <c r="X283" i="18"/>
  <c r="Y283" i="18"/>
  <c r="X233" i="18"/>
  <c r="W233" i="18"/>
  <c r="Y233" i="18"/>
  <c r="Y322" i="18"/>
  <c r="X322" i="18"/>
  <c r="W322" i="18"/>
  <c r="Y163" i="18"/>
  <c r="W163" i="18"/>
  <c r="X163" i="18"/>
  <c r="X27" i="18"/>
  <c r="Y27" i="18"/>
  <c r="W27" i="18"/>
  <c r="W317" i="18"/>
  <c r="Y317" i="18"/>
  <c r="X317" i="18"/>
  <c r="X310" i="18"/>
  <c r="W310" i="18"/>
  <c r="Y310" i="18"/>
  <c r="W191" i="18"/>
  <c r="Y191" i="18"/>
  <c r="X191" i="18"/>
  <c r="W11" i="18"/>
  <c r="Y11" i="18"/>
  <c r="X11" i="18"/>
  <c r="X34" i="18"/>
  <c r="Y34" i="18"/>
  <c r="W34" i="18"/>
  <c r="Y198" i="18"/>
  <c r="X198" i="18"/>
  <c r="W198" i="18"/>
  <c r="Y247" i="18"/>
  <c r="W280" i="18"/>
  <c r="X164" i="18"/>
  <c r="Y374" i="18"/>
  <c r="W374" i="18"/>
  <c r="W95" i="18"/>
  <c r="X296" i="18"/>
  <c r="W227" i="18"/>
  <c r="X227" i="18"/>
  <c r="W283" i="18"/>
  <c r="X209" i="18"/>
  <c r="X341" i="18"/>
  <c r="W54" i="18"/>
  <c r="Y54" i="18"/>
  <c r="X54" i="18"/>
  <c r="W279" i="18"/>
  <c r="X279" i="18"/>
  <c r="Y279" i="18"/>
  <c r="X184" i="18"/>
  <c r="W184" i="18"/>
  <c r="Y184" i="18"/>
  <c r="X384" i="18"/>
  <c r="W384" i="18"/>
  <c r="Y384" i="18"/>
  <c r="Y355" i="18"/>
  <c r="X355" i="18"/>
  <c r="W355" i="18"/>
  <c r="Y223" i="18"/>
  <c r="X223" i="18"/>
  <c r="W223" i="18"/>
  <c r="W312" i="18"/>
  <c r="Y312" i="18"/>
  <c r="X312" i="18"/>
  <c r="Y376" i="18"/>
  <c r="X376" i="18"/>
  <c r="Y307" i="18"/>
  <c r="X307" i="18"/>
  <c r="Y74" i="18"/>
  <c r="X74" i="18"/>
  <c r="X325" i="18"/>
  <c r="Y325" i="18"/>
  <c r="X393" i="18"/>
  <c r="Y393" i="18"/>
  <c r="X113" i="18"/>
  <c r="Y113" i="18"/>
  <c r="Y166" i="18"/>
  <c r="X166" i="18"/>
  <c r="Y267" i="18"/>
  <c r="W267" i="18"/>
  <c r="X133" i="18"/>
  <c r="W133" i="18"/>
  <c r="Y394" i="18"/>
  <c r="W394" i="18"/>
  <c r="Y354" i="18"/>
  <c r="W354" i="18"/>
  <c r="X354" i="18"/>
  <c r="Y221" i="18"/>
  <c r="X221" i="18"/>
  <c r="Y64" i="18"/>
  <c r="X64" i="18"/>
  <c r="W105" i="18"/>
  <c r="X105" i="18"/>
  <c r="Y268" i="18"/>
  <c r="W268" i="18"/>
  <c r="Y32" i="18"/>
  <c r="W32" i="18"/>
  <c r="W392" i="18"/>
  <c r="X392" i="18"/>
  <c r="Y392" i="18"/>
  <c r="W200" i="18"/>
  <c r="X200" i="18"/>
  <c r="Y200" i="18"/>
  <c r="W328" i="18"/>
  <c r="X328" i="18"/>
  <c r="Y328" i="18"/>
  <c r="Y272" i="18"/>
  <c r="X272" i="18"/>
  <c r="W272" i="18"/>
  <c r="Y327" i="18"/>
  <c r="X327" i="18"/>
  <c r="W327" i="18"/>
  <c r="W96" i="18"/>
  <c r="X96" i="18"/>
  <c r="X216" i="18"/>
  <c r="W216" i="18"/>
  <c r="Y216" i="18"/>
  <c r="X72" i="18"/>
  <c r="W72" i="18"/>
  <c r="W2" i="18"/>
  <c r="X2" i="18"/>
  <c r="Y125" i="18"/>
  <c r="W125" i="18"/>
  <c r="Y134" i="18"/>
  <c r="X134" i="18"/>
  <c r="X243" i="18"/>
  <c r="Y243" i="18"/>
  <c r="X364" i="18"/>
  <c r="Y364" i="18"/>
  <c r="W104" i="18"/>
  <c r="X104" i="18"/>
  <c r="Y251" i="18"/>
  <c r="W251" i="18"/>
  <c r="Y253" i="18"/>
  <c r="W253" i="18"/>
  <c r="Y378" i="18"/>
  <c r="W378" i="18"/>
  <c r="Y400" i="18"/>
  <c r="W400" i="18"/>
  <c r="W360" i="18"/>
  <c r="X360" i="18"/>
  <c r="X352" i="18"/>
  <c r="Y352" i="18"/>
  <c r="W352" i="18"/>
  <c r="W320" i="18"/>
  <c r="Y320" i="18"/>
  <c r="X320" i="18"/>
  <c r="X372" i="18"/>
  <c r="Y372" i="18"/>
  <c r="Y255" i="18"/>
  <c r="W255" i="18"/>
  <c r="X98" i="18"/>
  <c r="Y98" i="18"/>
  <c r="X117" i="18"/>
  <c r="Y117" i="18"/>
  <c r="Y391" i="18"/>
  <c r="W391" i="18"/>
  <c r="X369" i="18"/>
  <c r="Y369" i="18"/>
  <c r="W119" i="18"/>
  <c r="X119" i="18"/>
  <c r="Y192" i="18"/>
  <c r="W192" i="18"/>
  <c r="X192" i="18"/>
  <c r="X232" i="18"/>
  <c r="Y232" i="18"/>
  <c r="W232" i="18"/>
  <c r="W224" i="18"/>
  <c r="X224" i="18"/>
  <c r="Y224" i="18"/>
  <c r="X256" i="18"/>
  <c r="Y256" i="18"/>
  <c r="W256" i="18"/>
  <c r="Y368" i="18"/>
  <c r="W368" i="18"/>
  <c r="X368" i="18"/>
  <c r="AB1" i="18" l="1"/>
  <c r="AB3" i="18"/>
  <c r="H13" i="16"/>
  <c r="C18" i="14"/>
  <c r="C19" i="14"/>
  <c r="H16" i="16"/>
  <c r="H14" i="16"/>
  <c r="H15" i="16"/>
  <c r="C20" i="14"/>
  <c r="H18" i="16"/>
  <c r="C16" i="14"/>
  <c r="C17" i="14"/>
  <c r="C21" i="14"/>
  <c r="H17" i="16"/>
  <c r="AB5" i="18"/>
  <c r="J17" i="16" l="1"/>
  <c r="C15" i="14"/>
  <c r="D16" i="14" s="1"/>
  <c r="J15" i="16"/>
  <c r="J14" i="16"/>
  <c r="J16" i="16"/>
  <c r="D19" i="14"/>
  <c r="D17" i="14"/>
  <c r="D18" i="14"/>
  <c r="J13" i="16"/>
  <c r="H12" i="16"/>
  <c r="J18" i="16"/>
  <c r="J21" i="16" l="1"/>
  <c r="J5" i="16"/>
  <c r="M13" i="16"/>
  <c r="J12" i="16"/>
  <c r="M5" i="16"/>
  <c r="D20" i="14"/>
  <c r="D15" i="14" s="1"/>
  <c r="D21" i="1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<sst xmlns="http://schemas.openxmlformats.org/spreadsheetml/2006/main" count="399" uniqueCount="128">
  <si>
    <t>Tesouro Selic</t>
  </si>
  <si>
    <t>Tesouro IPCA+</t>
  </si>
  <si>
    <t>Quantidade</t>
  </si>
  <si>
    <t>Ativo</t>
  </si>
  <si>
    <t>Debêntures</t>
  </si>
  <si>
    <t>Tesouro Direto</t>
  </si>
  <si>
    <t>Tipo</t>
  </si>
  <si>
    <t>Corretora/Banco</t>
  </si>
  <si>
    <t>BANCO ITAU BBA</t>
  </si>
  <si>
    <t>Total</t>
  </si>
  <si>
    <t>BANCO DO BRASIL</t>
  </si>
  <si>
    <t>BANCO BTG PACTUAL</t>
  </si>
  <si>
    <t>Data</t>
  </si>
  <si>
    <t>Valor</t>
  </si>
  <si>
    <t>BTC</t>
  </si>
  <si>
    <t>XRP</t>
  </si>
  <si>
    <t>ETH</t>
  </si>
  <si>
    <t>ITSA3</t>
  </si>
  <si>
    <t>Renda Fixa</t>
  </si>
  <si>
    <t>Compra/Venda</t>
  </si>
  <si>
    <t>C</t>
  </si>
  <si>
    <t>Poupança</t>
  </si>
  <si>
    <t>CDB</t>
  </si>
  <si>
    <t>Aporte/Resgate</t>
  </si>
  <si>
    <t>A</t>
  </si>
  <si>
    <t>BBAS3</t>
  </si>
  <si>
    <t>BRAP4</t>
  </si>
  <si>
    <t>CESP6</t>
  </si>
  <si>
    <t>CPLE6</t>
  </si>
  <si>
    <t>MYPK3</t>
  </si>
  <si>
    <t>Alocação</t>
  </si>
  <si>
    <t>V</t>
  </si>
  <si>
    <t>R</t>
  </si>
  <si>
    <t>Preço</t>
  </si>
  <si>
    <t>Valor Movimentado</t>
  </si>
  <si>
    <t>Tarifas</t>
  </si>
  <si>
    <t>Valor Líquido</t>
  </si>
  <si>
    <t>Produto</t>
  </si>
  <si>
    <t>Taxas</t>
  </si>
  <si>
    <t>Fundo de Renda Fixa</t>
  </si>
  <si>
    <t>Valor líquido</t>
  </si>
  <si>
    <t>Ação</t>
  </si>
  <si>
    <t>Cripto</t>
  </si>
  <si>
    <t>FIIs</t>
  </si>
  <si>
    <t>ETFs</t>
  </si>
  <si>
    <t>Conta</t>
  </si>
  <si>
    <t>Conta Corrente</t>
  </si>
  <si>
    <t>RENDA VARIÁVEL - Ações, FIIs, ETFs e Cripto</t>
  </si>
  <si>
    <t>Total de Ativos</t>
  </si>
  <si>
    <t>E</t>
  </si>
  <si>
    <t>N</t>
  </si>
  <si>
    <t>D</t>
  </si>
  <si>
    <t>I</t>
  </si>
  <si>
    <t>Á</t>
  </si>
  <si>
    <t>L</t>
  </si>
  <si>
    <t>F</t>
  </si>
  <si>
    <t>X</t>
  </si>
  <si>
    <t>RENDA FIXA - CDB, LCI, LCA, Tesouro Direto, Fundo de Renda Fixa, Debêntures, CRA</t>
  </si>
  <si>
    <t>Data de Vencimento</t>
  </si>
  <si>
    <t>Emissor</t>
  </si>
  <si>
    <t>ENEVA S/A</t>
  </si>
  <si>
    <t>ENERGISA S/A</t>
  </si>
  <si>
    <t>CDB Pré-fixado</t>
  </si>
  <si>
    <t>CDB Pós-fixado</t>
  </si>
  <si>
    <t>BANCO BRADESCO BBI</t>
  </si>
  <si>
    <t>LIGHT SERVIÇOS DE ELETRICIDADE S/A</t>
  </si>
  <si>
    <t>LCI Pré-fixado</t>
  </si>
  <si>
    <t>LCA Pós-fixado</t>
  </si>
  <si>
    <t>LCI Pós-fixado</t>
  </si>
  <si>
    <t>LCA Pré-fixado</t>
  </si>
  <si>
    <t>Tesouro Pré-fixado</t>
  </si>
  <si>
    <t>-</t>
  </si>
  <si>
    <t>Nome da Conta</t>
  </si>
  <si>
    <t>Nubank</t>
  </si>
  <si>
    <t>BTG PACTUAL</t>
  </si>
  <si>
    <t>Agência</t>
  </si>
  <si>
    <t>0538</t>
  </si>
  <si>
    <t>89861-3</t>
  </si>
  <si>
    <t>0262</t>
  </si>
  <si>
    <t>3952-2</t>
  </si>
  <si>
    <t>3900</t>
  </si>
  <si>
    <t>95163-6</t>
  </si>
  <si>
    <t>5672</t>
  </si>
  <si>
    <t>10701-6</t>
  </si>
  <si>
    <t>6268</t>
  </si>
  <si>
    <t>84634-5</t>
  </si>
  <si>
    <t>CONTAS - Conta Bancária e Poupança</t>
  </si>
  <si>
    <t>Resumo de Investimentos</t>
  </si>
  <si>
    <t>Renda Variável</t>
  </si>
  <si>
    <t>Letras de Crédito (LCI)</t>
  </si>
  <si>
    <t>Letras de Crédito (LCA)</t>
  </si>
  <si>
    <t>Contas</t>
  </si>
  <si>
    <t>%</t>
  </si>
  <si>
    <t>Movimentações em Conta</t>
  </si>
  <si>
    <t>Investimento</t>
  </si>
  <si>
    <t>LCI</t>
  </si>
  <si>
    <t>LCA</t>
  </si>
  <si>
    <t>Fundo</t>
  </si>
  <si>
    <t>Saldo Inicial</t>
  </si>
  <si>
    <t>Saldo Final</t>
  </si>
  <si>
    <t>Preço Atual</t>
  </si>
  <si>
    <t>Posição Atual</t>
  </si>
  <si>
    <t>Lucro/Prejuízo</t>
  </si>
  <si>
    <t>CDB Pré-fixado BANCO ITAU BBA  VCTO 23/06/2020</t>
  </si>
  <si>
    <t>LCI Pré-fixado BANCO ITAU BBA  VCTO 12/09/2020</t>
  </si>
  <si>
    <t>Tesouro Pré-fixado -  VCTO 26/09/2020</t>
  </si>
  <si>
    <t>Tesouro IPCA+ -  VCTO 14/05/2029</t>
  </si>
  <si>
    <t>Tesouro IPCA+ -  VCTO 06/01/2029</t>
  </si>
  <si>
    <t>Tesouro Pré-fixado -  VCTO 20/09/2030</t>
  </si>
  <si>
    <t>Tesouro Selic -  VCTO 14/07/2030</t>
  </si>
  <si>
    <t>Tesouro Selic -  VCTO 12/05/2030</t>
  </si>
  <si>
    <t>CDB Pós-fixado BANCO ITAU BBA  VCTO 08/10/2022</t>
  </si>
  <si>
    <t>CDB Pré-fixado BANCO BRADESCO BBI  VCTO 05/04/2023</t>
  </si>
  <si>
    <t>Debêntures LIGHT SERVIÇOS DE ELETRICIDADE S/A  VCTO 02/09/2024</t>
  </si>
  <si>
    <t>Debêntures ENEVA S/A  VCTO 21/05/2023</t>
  </si>
  <si>
    <t>Debêntures ENERGISA S/A  VCTO 10/01/2024</t>
  </si>
  <si>
    <t>Instruções</t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</si>
  <si>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Investimentos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</si>
  <si>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Renda Variável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</si>
  <si>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Renda Fixa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</si>
  <si>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Contas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</si>
  <si>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Mov Contas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</si>
  <si>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Cadastro</t>
    </r>
  </si>
  <si>
    <t>Observação</t>
  </si>
  <si>
    <t>Provento</t>
  </si>
  <si>
    <t>Juros sobre capital próprio - ITSA3</t>
  </si>
  <si>
    <t>Dividendos - BRAP4</t>
  </si>
  <si>
    <t>Juros sobre capital próprio - CPLE6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</si>
</sst>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rgb="FFE47676"/>
      <name val="Calibri"/>
      <family val="2"/>
      <scheme val="minor"/>
    </font>
    <font>
      <sz val="28"/>
      <color rgb="FF5C95F2"/>
      <name val="Calibri"/>
      <family val="2"/>
      <scheme val="minor"/>
    </font>
    <font>
      <sz val="28"/>
      <color theme="3"/>
      <name val="Calibri"/>
      <family val="2"/>
      <scheme val="minor"/>
    </font>
    <font>
      <b/>
      <sz val="14"/>
      <color rgb="FFE47676"/>
      <name val="Calibri"/>
      <family val="2"/>
      <scheme val="minor"/>
    </font>
    <font>
      <b/>
      <sz val="14"/>
      <color rgb="FF5C95F2"/>
      <name val="Calibri"/>
      <family val="2"/>
      <scheme val="minor"/>
    </font>
    <font>
      <b/>
      <sz val="14"/>
      <color rgb="FF52885C"/>
      <name val="Calibri"/>
      <family val="2"/>
      <scheme val="minor"/>
    </font>
    <font>
      <sz val="28"/>
      <color rgb="FF52885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A9494"/>
        <bgColor indexed="64"/>
      </patternFill>
    </fill>
    <fill>
      <patternFill patternType="solid">
        <fgColor rgb="FF5C95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medium">
        <color rgb="FFE47676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00B0F0"/>
      </left>
      <right/>
      <top/>
      <bottom/>
      <diagonal/>
    </border>
    <border>
      <left style="medium">
        <color rgb="FF5C95F2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14" fontId="0" fillId="0" borderId="0" xfId="0" applyNumberFormat="1"/>
    <xf numFmtId="165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65" fontId="0" fillId="0" borderId="0" xfId="1" applyFont="1" applyAlignment="1">
      <alignment horizontal="center"/>
    </xf>
    <xf numFmtId="14" fontId="0" fillId="0" borderId="0" xfId="0" applyNumberFormat="1" applyFont="1" applyAlignment="1">
      <alignment horizontal="center"/>
    </xf>
    <xf numFmtId="165" fontId="0" fillId="0" borderId="0" xfId="1" quotePrefix="1" applyFont="1" applyAlignment="1">
      <alignment horizontal="center"/>
    </xf>
    <xf numFmtId="165" fontId="3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0" borderId="0" xfId="0" applyFont="1" applyFill="1"/>
    <xf numFmtId="165" fontId="5" fillId="0" borderId="0" xfId="1" applyFont="1" applyFill="1"/>
    <xf numFmtId="0" fontId="6" fillId="0" borderId="0" xfId="0" applyFont="1" applyAlignment="1">
      <alignment horizontal="left"/>
    </xf>
    <xf numFmtId="0" fontId="0" fillId="3" borderId="0" xfId="0" applyFill="1"/>
    <xf numFmtId="0" fontId="7" fillId="0" borderId="0" xfId="0" applyFont="1" applyAlignment="1">
      <alignment horizontal="left"/>
    </xf>
    <xf numFmtId="0" fontId="0" fillId="4" borderId="0" xfId="0" applyFill="1"/>
    <xf numFmtId="0" fontId="0" fillId="0" borderId="0" xfId="0" applyFill="1"/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0" xfId="0" applyFont="1" applyAlignment="1">
      <alignment horizontal="left" indent="3"/>
    </xf>
    <xf numFmtId="43" fontId="13" fillId="0" borderId="0" xfId="2" applyFont="1"/>
    <xf numFmtId="0" fontId="13" fillId="0" borderId="0" xfId="0" applyFont="1"/>
    <xf numFmtId="165" fontId="13" fillId="0" borderId="0" xfId="1" applyFont="1"/>
    <xf numFmtId="10" fontId="13" fillId="0" borderId="0" xfId="3" applyNumberFormat="1" applyFont="1"/>
    <xf numFmtId="0" fontId="13" fillId="0" borderId="1" xfId="0" applyFont="1" applyBorder="1"/>
    <xf numFmtId="0" fontId="14" fillId="0" borderId="0" xfId="0" applyFont="1" applyAlignment="1">
      <alignment horizontal="center"/>
    </xf>
    <xf numFmtId="43" fontId="15" fillId="0" borderId="1" xfId="0" applyNumberFormat="1" applyFont="1" applyBorder="1"/>
    <xf numFmtId="165" fontId="15" fillId="0" borderId="1" xfId="1" applyFont="1" applyBorder="1"/>
    <xf numFmtId="10" fontId="15" fillId="0" borderId="1" xfId="3" applyNumberFormat="1" applyFont="1" applyBorder="1"/>
    <xf numFmtId="43" fontId="13" fillId="0" borderId="0" xfId="2" applyNumberFormat="1" applyFont="1"/>
    <xf numFmtId="165" fontId="15" fillId="0" borderId="1" xfId="0" applyNumberFormat="1" applyFont="1" applyBorder="1"/>
    <xf numFmtId="0" fontId="15" fillId="0" borderId="1" xfId="0" applyFont="1" applyBorder="1"/>
    <xf numFmtId="165" fontId="0" fillId="0" borderId="0" xfId="0" applyNumberFormat="1"/>
    <xf numFmtId="14" fontId="0" fillId="2" borderId="0" xfId="0" applyNumberFormat="1" applyFill="1" applyAlignment="1">
      <alignment horizontal="center"/>
    </xf>
    <xf numFmtId="14" fontId="12" fillId="0" borderId="0" xfId="0" applyNumberFormat="1" applyFont="1" applyAlignment="1">
      <alignment horizontal="left"/>
    </xf>
    <xf numFmtId="165" fontId="0" fillId="2" borderId="0" xfId="1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Font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0" fillId="2" borderId="0" xfId="0" applyFill="1" applyBorder="1"/>
    <xf numFmtId="0" fontId="0" fillId="0" borderId="0" xfId="0" applyBorder="1"/>
    <xf numFmtId="0" fontId="16" fillId="2" borderId="2" xfId="0" applyFont="1" applyFill="1" applyBorder="1"/>
    <xf numFmtId="165" fontId="16" fillId="2" borderId="3" xfId="1" applyFont="1" applyFill="1" applyBorder="1"/>
    <xf numFmtId="0" fontId="17" fillId="2" borderId="4" xfId="0" applyFont="1" applyFill="1" applyBorder="1"/>
    <xf numFmtId="165" fontId="17" fillId="2" borderId="3" xfId="0" applyNumberFormat="1" applyFont="1" applyFill="1" applyBorder="1"/>
    <xf numFmtId="10" fontId="16" fillId="2" borderId="0" xfId="3" applyNumberFormat="1" applyFont="1" applyFill="1"/>
    <xf numFmtId="10" fontId="17" fillId="2" borderId="0" xfId="0" applyNumberFormat="1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indent="5"/>
    </xf>
    <xf numFmtId="0" fontId="16" fillId="2" borderId="5" xfId="0" applyFont="1" applyFill="1" applyBorder="1"/>
    <xf numFmtId="0" fontId="1" fillId="2" borderId="0" xfId="0" applyFont="1" applyFill="1" applyAlignment="1">
      <alignment horizontal="left" indent="1"/>
    </xf>
    <xf numFmtId="165" fontId="0" fillId="0" borderId="0" xfId="0" applyNumberFormat="1" applyAlignment="1">
      <alignment horizontal="center"/>
    </xf>
    <xf numFmtId="165" fontId="0" fillId="0" borderId="6" xfId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0" xfId="0" applyBorder="1"/>
    <xf numFmtId="0" fontId="18" fillId="0" borderId="10" xfId="0" applyFont="1" applyBorder="1"/>
    <xf numFmtId="165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0" fillId="0" borderId="0" xfId="3" applyFont="1" applyAlignment="1">
      <alignment horizontal="center" vertical="center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53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</dxf>
    <dxf>
      <numFmt numFmtId="164" formatCode="&quot;R$&quot;\ #,##0.00;[Red]\-&quot;R$&quot;\ 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3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indexed="64"/>
        </right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indexed="64"/>
        </right>
        <top style="thin">
          <color theme="1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minor"/>
      </font>
      <numFmt numFmtId="165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00FF"/>
      <color rgb="FF52885C"/>
      <color rgb="FF5C95F2"/>
      <color rgb="FFE47676"/>
      <color rgb="FF619F6D"/>
      <color rgb="FF7AAE84"/>
      <color rgb="FFEA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21068511295902"/>
          <c:y val="6.9566238430722474E-2"/>
          <c:w val="0.71588294453847479"/>
          <c:h val="0.8865740740740740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E4767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79-4262-9A3C-976214485684}"/>
              </c:ext>
            </c:extLst>
          </c:dPt>
          <c:dPt>
            <c:idx val="1"/>
            <c:bubble3D val="0"/>
            <c:spPr>
              <a:solidFill>
                <a:srgbClr val="5C95F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E79-4262-9A3C-976214485684}"/>
              </c:ext>
            </c:extLst>
          </c:dPt>
          <c:dPt>
            <c:idx val="2"/>
            <c:bubble3D val="0"/>
            <c:spPr>
              <a:solidFill>
                <a:srgbClr val="619F6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E79-4262-9A3C-976214485684}"/>
              </c:ext>
            </c:extLst>
          </c:dPt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Investimentos!$L$12:$L$14</c:f>
              <c:strCache>
                <c:ptCount val="3"/>
                <c:pt idx="0">
                  <c:v>Renda Variável</c:v>
                </c:pt>
                <c:pt idx="1">
                  <c:v>Renda Fixa</c:v>
                </c:pt>
                <c:pt idx="2">
                  <c:v>Contas</c:v>
                </c:pt>
              </c:strCache>
            </c:strRef>
          </c:cat>
          <c:val>
            <c:numRef>
              <c:f>Investimentos!$M$12:$M$14</c:f>
              <c:numCache>
                <c:formatCode>_-"R$"\ * #,##0.00_-;\-"R$"\ * #,##0.00_-;_-"R$"\ * "-"??_-;_-@_-</c:formatCode>
                <c:ptCount val="3"/>
                <c:pt idx="0">
                  <c:v>33885.9</c:v>
                </c:pt>
                <c:pt idx="1">
                  <c:v>14258.036916516621</c:v>
                </c:pt>
                <c:pt idx="2">
                  <c:v>86423.05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79-4262-9A3C-9762144856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3427796992665629"/>
          <c:y val="0.40839653267025833"/>
          <c:w val="0.21992763754997913"/>
          <c:h val="0.22204102776626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chemeClr val="bg1">
                    <a:lumMod val="50000"/>
                  </a:schemeClr>
                </a:solidFill>
              </a:rPr>
              <a:t>Resumo</a:t>
            </a:r>
            <a:r>
              <a:rPr lang="en-US" sz="2400" baseline="0">
                <a:solidFill>
                  <a:schemeClr val="bg1">
                    <a:lumMod val="50000"/>
                  </a:schemeClr>
                </a:solidFill>
              </a:rPr>
              <a:t> dos Ativos</a:t>
            </a:r>
            <a:endParaRPr lang="en-US" sz="2400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Posição Atual</c:v>
          </c:tx>
          <c:spPr>
            <a:solidFill>
              <a:srgbClr val="E476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E47676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[0]!eixox_rendavariavel</c:f>
              <c:strCache>
                <c:ptCount val="8"/>
                <c:pt idx="0">
                  <c:v>BBAS3</c:v>
                </c:pt>
                <c:pt idx="1">
                  <c:v>BRAP4</c:v>
                </c:pt>
                <c:pt idx="2">
                  <c:v>CESP6</c:v>
                </c:pt>
                <c:pt idx="3">
                  <c:v>CPLE6</c:v>
                </c:pt>
                <c:pt idx="4">
                  <c:v>MYPK3</c:v>
                </c:pt>
                <c:pt idx="5">
                  <c:v>BTC</c:v>
                </c:pt>
                <c:pt idx="6">
                  <c:v>XRP</c:v>
                </c:pt>
                <c:pt idx="7">
                  <c:v>ETH</c:v>
                </c:pt>
              </c:strCache>
            </c:strRef>
          </c:cat>
          <c:val>
            <c:numRef>
              <c:f>[0]!eixoy_rendavariavel_posicao_atual</c:f>
              <c:numCache>
                <c:formatCode>_-"R$"\ * #,##0.00_-;\-"R$"\ * #,##0.00_-;_-"R$"\ * "-"??_-;_-@_-</c:formatCode>
                <c:ptCount val="8"/>
                <c:pt idx="0">
                  <c:v>450</c:v>
                </c:pt>
                <c:pt idx="1">
                  <c:v>8470</c:v>
                </c:pt>
                <c:pt idx="2">
                  <c:v>3105</c:v>
                </c:pt>
                <c:pt idx="3">
                  <c:v>3584.9000000000005</c:v>
                </c:pt>
                <c:pt idx="4">
                  <c:v>2016</c:v>
                </c:pt>
                <c:pt idx="5">
                  <c:v>2400</c:v>
                </c:pt>
                <c:pt idx="6">
                  <c:v>3960</c:v>
                </c:pt>
                <c:pt idx="7">
                  <c:v>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C-4021-AE2D-1F37459CF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400018847"/>
        <c:axId val="1395219103"/>
      </c:barChart>
      <c:lineChart>
        <c:grouping val="standard"/>
        <c:varyColors val="0"/>
        <c:ser>
          <c:idx val="1"/>
          <c:order val="1"/>
          <c:tx>
            <c:v>Lucro/Prejuízo</c:v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bg1"/>
              </a:solidFill>
              <a:ln w="9525">
                <a:solidFill>
                  <a:schemeClr val="tx2"/>
                </a:solidFill>
              </a:ln>
              <a:effectLst/>
            </c:spPr>
          </c:marker>
          <c:dLbls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[0]!eixoy_rendavariavel_lucro</c:f>
              <c:numCache>
                <c:formatCode>_-"R$"\ * #,##0.00_-;\-"R$"\ * #,##0.00_-;_-"R$"\ * "-"??_-;_-@_-</c:formatCode>
                <c:ptCount val="8"/>
                <c:pt idx="0">
                  <c:v>129.90000000000003</c:v>
                </c:pt>
                <c:pt idx="1">
                  <c:v>-592.00000000000023</c:v>
                </c:pt>
                <c:pt idx="2">
                  <c:v>203.99999999999991</c:v>
                </c:pt>
                <c:pt idx="3">
                  <c:v>7.3500000000003496</c:v>
                </c:pt>
                <c:pt idx="4">
                  <c:v>-736.4000000000002</c:v>
                </c:pt>
                <c:pt idx="5">
                  <c:v>242.02999999999986</c:v>
                </c:pt>
                <c:pt idx="6">
                  <c:v>1310</c:v>
                </c:pt>
                <c:pt idx="7">
                  <c:v>5193.9081818181821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B-4474-AD7B-21092E0C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079008"/>
        <c:axId val="795255936"/>
      </c:lineChart>
      <c:catAx>
        <c:axId val="1400018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5219103"/>
        <c:crosses val="autoZero"/>
        <c:auto val="1"/>
        <c:lblAlgn val="ctr"/>
        <c:lblOffset val="100"/>
        <c:noMultiLvlLbl val="0"/>
      </c:catAx>
      <c:valAx>
        <c:axId val="1395219103"/>
        <c:scaling>
          <c:orientation val="minMax"/>
          <c:min val="-1000"/>
        </c:scaling>
        <c:delete val="1"/>
        <c:axPos val="l"/>
        <c:numFmt formatCode="_-&quot;R$&quot;\ * #,##0.00_-;\-&quot;R$&quot;\ * #,##0.00_-;_-&quot;R$&quot;\ * &quot;-&quot;??_-;_-@_-" sourceLinked="1"/>
        <c:majorTickMark val="out"/>
        <c:minorTickMark val="none"/>
        <c:tickLblPos val="nextTo"/>
        <c:crossAx val="1400018847"/>
        <c:crosses val="autoZero"/>
        <c:crossBetween val="between"/>
      </c:valAx>
      <c:valAx>
        <c:axId val="795255936"/>
        <c:scaling>
          <c:orientation val="minMax"/>
          <c:max val="15000"/>
          <c:min val="-1000"/>
        </c:scaling>
        <c:delete val="1"/>
        <c:axPos val="r"/>
        <c:numFmt formatCode="_-&quot;R$&quot;\ * #,##0.00_-;\-&quot;R$&quot;\ * #,##0.00_-;_-&quot;R$&quot;\ * &quot;-&quot;??_-;_-@_-" sourceLinked="1"/>
        <c:majorTickMark val="out"/>
        <c:minorTickMark val="none"/>
        <c:tickLblPos val="nextTo"/>
        <c:crossAx val="457079008"/>
        <c:crosses val="max"/>
        <c:crossBetween val="between"/>
      </c:valAx>
      <c:catAx>
        <c:axId val="457079008"/>
        <c:scaling>
          <c:orientation val="minMax"/>
        </c:scaling>
        <c:delete val="1"/>
        <c:axPos val="t"/>
        <c:majorTickMark val="out"/>
        <c:minorTickMark val="none"/>
        <c:tickLblPos val="nextTo"/>
        <c:crossAx val="79525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01-4D9C-810B-DA10CF775E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1-4D9C-810B-DA10CF775E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01-4D9C-810B-DA10CF775E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516-45D2-8324-05CAE4111FE9}"/>
              </c:ext>
            </c:extLst>
          </c:dPt>
          <c:dLbls>
            <c:numFmt formatCode="0%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'Renda Variável'!$B$13:$B$16</c:f>
              <c:strCache>
                <c:ptCount val="4"/>
                <c:pt idx="0">
                  <c:v>Ação</c:v>
                </c:pt>
                <c:pt idx="1">
                  <c:v>FIIs</c:v>
                </c:pt>
                <c:pt idx="2">
                  <c:v>ETFs</c:v>
                </c:pt>
                <c:pt idx="3">
                  <c:v>Cripto</c:v>
                </c:pt>
              </c:strCache>
            </c:strRef>
          </c:cat>
          <c:val>
            <c:numRef>
              <c:f>'Renda Variável'!$C$13:$C$16</c:f>
              <c:numCache>
                <c:formatCode>_-"R$"\ * #,##0.00_-;\-"R$"\ * #,##0.00_-;_-"R$"\ * "-"??_-;_-@_-</c:formatCode>
                <c:ptCount val="4"/>
                <c:pt idx="0">
                  <c:v>17625.900000000001</c:v>
                </c:pt>
                <c:pt idx="1">
                  <c:v>0</c:v>
                </c:pt>
                <c:pt idx="2">
                  <c:v>0</c:v>
                </c:pt>
                <c:pt idx="3">
                  <c:v>16260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6-45D2-8324-05CAE411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chemeClr val="bg1">
                    <a:lumMod val="50000"/>
                  </a:schemeClr>
                </a:solidFill>
              </a:rPr>
              <a:t>Resumo</a:t>
            </a:r>
            <a:r>
              <a:rPr lang="en-US" sz="2400" baseline="0">
                <a:solidFill>
                  <a:schemeClr val="bg1">
                    <a:lumMod val="50000"/>
                  </a:schemeClr>
                </a:solidFill>
              </a:rPr>
              <a:t> dos Produtos</a:t>
            </a:r>
            <a:endParaRPr lang="en-US" sz="2400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Ativo</c:v>
          </c:tx>
          <c:spPr>
            <a:solidFill>
              <a:srgbClr val="5C95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5C95F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[0]!eixox_rendafixa</c:f>
              <c:strCache>
                <c:ptCount val="10"/>
                <c:pt idx="0">
                  <c:v>Tesouro IPCA+ -  VCTO 14/05/2029</c:v>
                </c:pt>
                <c:pt idx="1">
                  <c:v>Tesouro IPCA+ -  VCTO 06/01/2029</c:v>
                </c:pt>
                <c:pt idx="2">
                  <c:v>Tesouro Pré-fixado -  VCTO 20/09/2030</c:v>
                </c:pt>
                <c:pt idx="3">
                  <c:v>Tesouro Selic -  VCTO 14/07/2030</c:v>
                </c:pt>
                <c:pt idx="4">
                  <c:v>Tesouro Selic -  VCTO 12/05/2030</c:v>
                </c:pt>
                <c:pt idx="5">
                  <c:v>CDB Pós-fixado BANCO ITAU BBA  VCTO 08/10/2022</c:v>
                </c:pt>
                <c:pt idx="6">
                  <c:v>CDB Pré-fixado BANCO BRADESCO BBI  VCTO 05/04/2023</c:v>
                </c:pt>
                <c:pt idx="7">
                  <c:v>Debêntures LIGHT SERVIÇOS DE ELETRICIDADE S/A  VCTO 02/09/2024</c:v>
                </c:pt>
                <c:pt idx="8">
                  <c:v>Debêntures ENEVA S/A  VCTO 21/05/2023</c:v>
                </c:pt>
                <c:pt idx="9">
                  <c:v>Debêntures ENERGISA S/A  VCTO 10/01/2024</c:v>
                </c:pt>
              </c:strCache>
            </c:strRef>
          </c:cat>
          <c:val>
            <c:numRef>
              <c:f>[0]!eixoy_rendafixa</c:f>
              <c:numCache>
                <c:formatCode>_-"R$"\ * #,##0.00_-;\-"R$"\ * #,##0.00_-;_-"R$"\ * "-"??_-;_-@_-</c:formatCode>
                <c:ptCount val="10"/>
                <c:pt idx="0">
                  <c:v>3093.6456702621708</c:v>
                </c:pt>
                <c:pt idx="1">
                  <c:v>1656.6434430660652</c:v>
                </c:pt>
                <c:pt idx="2">
                  <c:v>1859.1850055683128</c:v>
                </c:pt>
                <c:pt idx="3">
                  <c:v>1558.269693069522</c:v>
                </c:pt>
                <c:pt idx="4">
                  <c:v>1027.4625814397048</c:v>
                </c:pt>
                <c:pt idx="5">
                  <c:v>470.49358308044657</c:v>
                </c:pt>
                <c:pt idx="6">
                  <c:v>1191.804503244377</c:v>
                </c:pt>
                <c:pt idx="7">
                  <c:v>729.31233777391446</c:v>
                </c:pt>
                <c:pt idx="8">
                  <c:v>1169.2586050634802</c:v>
                </c:pt>
                <c:pt idx="9">
                  <c:v>1501.961493948628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6-4AF7-96EA-2F99C3F1D8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-27"/>
        <c:axId val="1400018847"/>
        <c:axId val="1395219103"/>
      </c:barChart>
      <c:lineChart>
        <c:grouping val="standard"/>
        <c:varyColors val="0"/>
        <c:ser>
          <c:idx val="1"/>
          <c:order val="1"/>
          <c:tx>
            <c:v>Lucro/Prejuízo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pPr>
                <a:solidFill>
                  <a:schemeClr val="accent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552-4209-B61E-3822E12FC410}"/>
                </c:ext>
              </c:extLst>
            </c:dLbl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[0]!eixoy_rendafixa_lucro</c:f>
              <c:numCache>
                <c:formatCode>_-"R$"\ * #,##0.00_-;\-"R$"\ * #,##0.00_-;_-"R$"\ * "-"??_-;_-@_-</c:formatCode>
                <c:ptCount val="10"/>
                <c:pt idx="0">
                  <c:v>31.145670262170654</c:v>
                </c:pt>
                <c:pt idx="1">
                  <c:v>20.143443066065004</c:v>
                </c:pt>
                <c:pt idx="2">
                  <c:v>39.685005568312889</c:v>
                </c:pt>
                <c:pt idx="3">
                  <c:v>15.76969306952185</c:v>
                </c:pt>
                <c:pt idx="4">
                  <c:v>16.96258143970482</c:v>
                </c:pt>
                <c:pt idx="5">
                  <c:v>12.693583080446558</c:v>
                </c:pt>
                <c:pt idx="6">
                  <c:v>8.0045032443771333</c:v>
                </c:pt>
                <c:pt idx="7">
                  <c:v>10.812337773914479</c:v>
                </c:pt>
                <c:pt idx="8">
                  <c:v>16.15860506348028</c:v>
                </c:pt>
                <c:pt idx="9">
                  <c:v>21.761493948627987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2-4209-B61E-3822E12FC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018847"/>
        <c:axId val="1395219103"/>
      </c:lineChart>
      <c:catAx>
        <c:axId val="140001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5219103"/>
        <c:crosses val="autoZero"/>
        <c:auto val="1"/>
        <c:lblAlgn val="ctr"/>
        <c:lblOffset val="100"/>
        <c:noMultiLvlLbl val="0"/>
      </c:catAx>
      <c:valAx>
        <c:axId val="1395219103"/>
        <c:scaling>
          <c:orientation val="minMax"/>
        </c:scaling>
        <c:delete val="1"/>
        <c:axPos val="l"/>
        <c:numFmt formatCode="_-&quot;R$&quot;\ * #,##0.00_-;\-&quot;R$&quot;\ * #,##0.00_-;_-&quot;R$&quot;\ * &quot;-&quot;??_-;_-@_-" sourceLinked="1"/>
        <c:majorTickMark val="none"/>
        <c:minorTickMark val="none"/>
        <c:tickLblPos val="nextTo"/>
        <c:crossAx val="1400018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9FF-47B4-916A-3CF8D820A1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03-47EA-97F8-D0ACC1D6B2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03-47EA-97F8-D0ACC1D6B2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3-47EA-97F8-D0ACC1D6B2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03-47EA-97F8-D0ACC1D6B2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03-47EA-97F8-D0ACC1D6B2A3}"/>
              </c:ext>
            </c:extLst>
          </c:dPt>
          <c:dLbls>
            <c:numFmt formatCode="0%;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'Renda Fixa'!$B$16:$B$21</c:f>
              <c:strCache>
                <c:ptCount val="6"/>
                <c:pt idx="0">
                  <c:v>Tesouro Direto</c:v>
                </c:pt>
                <c:pt idx="1">
                  <c:v>CDB</c:v>
                </c:pt>
                <c:pt idx="2">
                  <c:v>Debêntures</c:v>
                </c:pt>
                <c:pt idx="3">
                  <c:v>LCI</c:v>
                </c:pt>
                <c:pt idx="4">
                  <c:v>LCA</c:v>
                </c:pt>
                <c:pt idx="5">
                  <c:v>Fundo</c:v>
                </c:pt>
              </c:strCache>
            </c:strRef>
          </c:cat>
          <c:val>
            <c:numRef>
              <c:f>'Renda Fixa'!$C$16:$C$21</c:f>
              <c:numCache>
                <c:formatCode>_-"R$"\ * #,##0.00_-;\-"R$"\ * #,##0.00_-;_-"R$"\ * "-"??_-;_-@_-</c:formatCode>
                <c:ptCount val="6"/>
                <c:pt idx="0">
                  <c:v>9195.2063934057751</c:v>
                </c:pt>
                <c:pt idx="1">
                  <c:v>1662.2980863248235</c:v>
                </c:pt>
                <c:pt idx="2">
                  <c:v>3400.532436786023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F-47B4-916A-3CF8D820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Renda Fixa'!A1"/><Relationship Id="rId2" Type="http://schemas.openxmlformats.org/officeDocument/2006/relationships/hyperlink" Target="#'Renda Vari&#225;vel'!A1"/><Relationship Id="rId1" Type="http://schemas.openxmlformats.org/officeDocument/2006/relationships/chart" Target="../charts/chart1.xml"/><Relationship Id="rId6" Type="http://schemas.openxmlformats.org/officeDocument/2006/relationships/image" Target="../media/image11.png"/><Relationship Id="rId5" Type="http://schemas.openxmlformats.org/officeDocument/2006/relationships/hyperlink" Target="#'Mov Contas'!A1"/><Relationship Id="rId4" Type="http://schemas.openxmlformats.org/officeDocument/2006/relationships/hyperlink" Target="#Conta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vestimentos!A1"/><Relationship Id="rId7" Type="http://schemas.openxmlformats.org/officeDocument/2006/relationships/image" Target="../media/image15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image" Target="../media/image18.png"/><Relationship Id="rId2" Type="http://schemas.openxmlformats.org/officeDocument/2006/relationships/hyperlink" Target="#Investimentos!A1"/><Relationship Id="rId1" Type="http://schemas.openxmlformats.org/officeDocument/2006/relationships/chart" Target="../charts/chart4.xml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hyperlink" Target="#Investimentos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hyperlink" Target="#Investimento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6</xdr:row>
      <xdr:rowOff>9524</xdr:rowOff>
    </xdr:from>
    <xdr:to>
      <xdr:col>12</xdr:col>
      <xdr:colOff>352425</xdr:colOff>
      <xdr:row>15</xdr:row>
      <xdr:rowOff>38099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AB61198-BDBD-4EA2-B5DD-E22268E224D9}"/>
            </a:ext>
          </a:extLst>
        </xdr:cNvPr>
        <xdr:cNvSpPr txBox="1"/>
      </xdr:nvSpPr>
      <xdr:spPr>
        <a:xfrm>
          <a:off x="2028825" y="1476374"/>
          <a:ext cx="5238750" cy="1743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 aba de investimentos é a aba principal</a:t>
          </a:r>
          <a:r>
            <a:rPr lang="pt-BR" sz="1100" baseline="0"/>
            <a:t> com o resultados das quantidades de ativos compradas e a posição atual em cada investimento. Esta aba é dividida em:</a:t>
          </a:r>
        </a:p>
        <a:p>
          <a:endParaRPr lang="pt-BR" sz="1100" baseline="0"/>
        </a:p>
        <a:p>
          <a:r>
            <a:rPr lang="pt-BR" sz="1100" baseline="0"/>
            <a:t>1) </a:t>
          </a:r>
          <a:r>
            <a:rPr lang="pt-BR" sz="1100" b="1" baseline="0">
              <a:solidFill>
                <a:srgbClr val="E47676"/>
              </a:solidFill>
            </a:rPr>
            <a:t>Renda Variável</a:t>
          </a:r>
          <a:r>
            <a:rPr lang="pt-BR" sz="1100" baseline="0"/>
            <a:t>, resumindo os resultados para investimentos como: Ações, FIIs, ETFs e Criptos.</a:t>
          </a:r>
        </a:p>
        <a:p>
          <a:r>
            <a:rPr lang="pt-BR" sz="1100" baseline="0"/>
            <a:t>2) </a:t>
          </a:r>
          <a:r>
            <a:rPr lang="pt-BR" sz="1100" b="1" baseline="0">
              <a:solidFill>
                <a:srgbClr val="5C95F2"/>
              </a:solidFill>
            </a:rPr>
            <a:t>Renda Fixa</a:t>
          </a:r>
          <a:r>
            <a:rPr lang="pt-BR" sz="1100" baseline="0"/>
            <a:t>, resumindo os resultados para todos os investimentos de Renda Fixa da sua carteira (Tesouro, CDB, Debêntures, LCI, LCA, etc.)</a:t>
          </a:r>
        </a:p>
        <a:p>
          <a:r>
            <a:rPr lang="pt-BR" sz="1100" baseline="0"/>
            <a:t>3) </a:t>
          </a:r>
          <a:r>
            <a:rPr lang="pt-BR" sz="1100" b="1" baseline="0">
              <a:solidFill>
                <a:srgbClr val="52885C"/>
              </a:solidFill>
            </a:rPr>
            <a:t>Contas</a:t>
          </a:r>
          <a:r>
            <a:rPr lang="pt-BR" sz="1100" baseline="0"/>
            <a:t>, que abrange contas como corrente e poupança. Se desejado, você pode incluir outras contas no seu controle.</a:t>
          </a:r>
          <a:endParaRPr lang="pt-BR" sz="1100"/>
        </a:p>
      </xdr:txBody>
    </xdr:sp>
    <xdr:clientData/>
  </xdr:twoCellAnchor>
  <xdr:twoCellAnchor editAs="oneCell">
    <xdr:from>
      <xdr:col>12</xdr:col>
      <xdr:colOff>542924</xdr:colOff>
      <xdr:row>5</xdr:row>
      <xdr:rowOff>167093</xdr:rowOff>
    </xdr:from>
    <xdr:to>
      <xdr:col>20</xdr:col>
      <xdr:colOff>8391</xdr:colOff>
      <xdr:row>16</xdr:row>
      <xdr:rowOff>85199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0C9EEDC-0FBD-4233-8DA7-9AA9F4B2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4" y="1443443"/>
          <a:ext cx="4342267" cy="2013606"/>
        </a:xfrm>
        <a:prstGeom prst="rect">
          <a:avLst/>
        </a:prstGeom>
      </xdr:spPr>
    </xdr:pic>
    <xdr:clientData/>
  </xdr:twoCellAnchor>
  <xdr:twoCellAnchor>
    <xdr:from>
      <xdr:col>4</xdr:col>
      <xdr:colOff>19049</xdr:colOff>
      <xdr:row>22</xdr:row>
      <xdr:rowOff>38100</xdr:rowOff>
    </xdr:from>
    <xdr:to>
      <xdr:col>11</xdr:col>
      <xdr:colOff>581024</xdr:colOff>
      <xdr:row>31</xdr:row>
      <xdr:rowOff>66675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967ED37-FD26-414F-94EA-B01E646059A4}"/>
            </a:ext>
          </a:extLst>
        </xdr:cNvPr>
        <xdr:cNvSpPr txBox="1"/>
      </xdr:nvSpPr>
      <xdr:spPr>
        <a:xfrm>
          <a:off x="2057399" y="4610100"/>
          <a:ext cx="4829175" cy="1743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Na aba</a:t>
          </a:r>
          <a:r>
            <a:rPr lang="pt-BR" sz="1100" baseline="0"/>
            <a:t> de Renda Variável registramos todas as movimentações de renda variável, desde o nome do ativo até as tarifas associadas a cada movimentação. Nesta planilha, temos 4 produtos possíveis: Ações, FIIs, ETFs e Cripto. Você pode escolher na coluna de Produto aquele desejado, através de uma validação de dados. </a:t>
          </a:r>
        </a:p>
        <a:p>
          <a:endParaRPr lang="pt-BR" sz="1100" baseline="0"/>
        </a:p>
        <a:p>
          <a:r>
            <a:rPr lang="pt-BR" sz="1100" baseline="0"/>
            <a:t>Você também pode adicionar outros produtos na aba de Cadastro e as novas opções são adicionadas automaticamente na lista de opções de produtos.</a:t>
          </a:r>
          <a:endParaRPr lang="pt-BR" sz="1100"/>
        </a:p>
      </xdr:txBody>
    </xdr:sp>
    <xdr:clientData/>
  </xdr:twoCellAnchor>
  <xdr:twoCellAnchor editAs="oneCell">
    <xdr:from>
      <xdr:col>12</xdr:col>
      <xdr:colOff>228599</xdr:colOff>
      <xdr:row>21</xdr:row>
      <xdr:rowOff>187434</xdr:rowOff>
    </xdr:from>
    <xdr:to>
      <xdr:col>20</xdr:col>
      <xdr:colOff>17518</xdr:colOff>
      <xdr:row>31</xdr:row>
      <xdr:rowOff>56568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E0C909E-44FF-4375-BBA9-A2170BB45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49" y="4568934"/>
          <a:ext cx="4665719" cy="1774134"/>
        </a:xfrm>
        <a:prstGeom prst="rect">
          <a:avLst/>
        </a:prstGeom>
      </xdr:spPr>
    </xdr:pic>
    <xdr:clientData/>
  </xdr:twoCellAnchor>
  <xdr:twoCellAnchor>
    <xdr:from>
      <xdr:col>6</xdr:col>
      <xdr:colOff>447675</xdr:colOff>
      <xdr:row>32</xdr:row>
      <xdr:rowOff>180975</xdr:rowOff>
    </xdr:from>
    <xdr:to>
      <xdr:col>10</xdr:col>
      <xdr:colOff>552451</xdr:colOff>
      <xdr:row>46</xdr:row>
      <xdr:rowOff>66675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EC9EB8D7-C19C-498F-ADF9-00CF6C66263A}"/>
            </a:ext>
          </a:extLst>
        </xdr:cNvPr>
        <xdr:cNvSpPr txBox="1"/>
      </xdr:nvSpPr>
      <xdr:spPr>
        <a:xfrm>
          <a:off x="3705225" y="6657975"/>
          <a:ext cx="2543176" cy="2552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Do lado esquerdo, é possível visualizar</a:t>
          </a:r>
          <a:r>
            <a:rPr lang="pt-BR" sz="1100" baseline="0"/>
            <a:t> um resumo da posição atual de cada um dos investimentos agrupados por produtos, e a respectiva participação % em relação ao total em carteira. </a:t>
          </a:r>
        </a:p>
        <a:p>
          <a:endParaRPr lang="pt-BR" sz="1100" baseline="0"/>
        </a:p>
        <a:p>
          <a:r>
            <a:rPr lang="pt-BR" sz="1100" baseline="0"/>
            <a:t>Também é possível visualizar um gráfico de rosca resumindo a alocação de cada investimento em carteira.</a:t>
          </a:r>
          <a:endParaRPr lang="pt-BR" sz="1100"/>
        </a:p>
      </xdr:txBody>
    </xdr:sp>
    <xdr:clientData/>
  </xdr:twoCellAnchor>
  <xdr:twoCellAnchor editAs="oneCell">
    <xdr:from>
      <xdr:col>4</xdr:col>
      <xdr:colOff>85725</xdr:colOff>
      <xdr:row>33</xdr:row>
      <xdr:rowOff>27168</xdr:rowOff>
    </xdr:from>
    <xdr:to>
      <xdr:col>6</xdr:col>
      <xdr:colOff>209219</xdr:colOff>
      <xdr:row>45</xdr:row>
      <xdr:rowOff>189895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ADB3499D-E024-48EE-AF8A-62C48D90B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4075" y="6694668"/>
          <a:ext cx="1342694" cy="2448727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48</xdr:row>
      <xdr:rowOff>76200</xdr:rowOff>
    </xdr:from>
    <xdr:to>
      <xdr:col>10</xdr:col>
      <xdr:colOff>276225</xdr:colOff>
      <xdr:row>56</xdr:row>
      <xdr:rowOff>142875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31665EEB-54EF-4802-AF4D-4E9B46F7E895}"/>
            </a:ext>
          </a:extLst>
        </xdr:cNvPr>
        <xdr:cNvSpPr txBox="1"/>
      </xdr:nvSpPr>
      <xdr:spPr>
        <a:xfrm>
          <a:off x="2124075" y="9601200"/>
          <a:ext cx="3848100" cy="1590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 parte superior da aba</a:t>
          </a:r>
          <a:r>
            <a:rPr lang="pt-BR" sz="1100" baseline="0"/>
            <a:t> resume o Total de Ativos, Posição Atual e Lucro/Prejuízo em todas as operações.</a:t>
          </a:r>
        </a:p>
        <a:p>
          <a:endParaRPr lang="pt-BR" sz="1100" baseline="0"/>
        </a:p>
        <a:p>
          <a:r>
            <a:rPr lang="pt-BR" sz="1100" baseline="0"/>
            <a:t>Já o gráfico mais abaixo resume, para cada ativo, qual é a posição atual de cada um, e o respectivo lucro/prejuízo. O gráfico é 100% dinâmico, e conforme você adiciona ou remove algum ativo da sua carteira, ele se adequa para mostrar apenas os ativos atuais.</a:t>
          </a:r>
          <a:endParaRPr lang="pt-BR" sz="1100"/>
        </a:p>
      </xdr:txBody>
    </xdr:sp>
    <xdr:clientData/>
  </xdr:twoCellAnchor>
  <xdr:twoCellAnchor editAs="oneCell">
    <xdr:from>
      <xdr:col>10</xdr:col>
      <xdr:colOff>476250</xdr:colOff>
      <xdr:row>48</xdr:row>
      <xdr:rowOff>53888</xdr:rowOff>
    </xdr:from>
    <xdr:to>
      <xdr:col>19</xdr:col>
      <xdr:colOff>579732</xdr:colOff>
      <xdr:row>57</xdr:row>
      <xdr:rowOff>161504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FFFEF969-625C-45D1-B64C-E35FFB98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9578888"/>
          <a:ext cx="5589882" cy="182211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60</xdr:row>
      <xdr:rowOff>66675</xdr:rowOff>
    </xdr:from>
    <xdr:to>
      <xdr:col>20</xdr:col>
      <xdr:colOff>19050</xdr:colOff>
      <xdr:row>69</xdr:row>
      <xdr:rowOff>1117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633C8720-11D9-4C25-8F96-429EB16C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33600" y="11877675"/>
          <a:ext cx="9677400" cy="1648942"/>
        </a:xfrm>
        <a:prstGeom prst="rect">
          <a:avLst/>
        </a:prstGeom>
      </xdr:spPr>
    </xdr:pic>
    <xdr:clientData/>
  </xdr:twoCellAnchor>
  <xdr:twoCellAnchor>
    <xdr:from>
      <xdr:col>4</xdr:col>
      <xdr:colOff>47624</xdr:colOff>
      <xdr:row>69</xdr:row>
      <xdr:rowOff>104776</xdr:rowOff>
    </xdr:from>
    <xdr:to>
      <xdr:col>20</xdr:col>
      <xdr:colOff>85725</xdr:colOff>
      <xdr:row>74</xdr:row>
      <xdr:rowOff>9526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FABC18E-7475-42C5-961E-4FEEDB28B89A}"/>
            </a:ext>
          </a:extLst>
        </xdr:cNvPr>
        <xdr:cNvSpPr txBox="1"/>
      </xdr:nvSpPr>
      <xdr:spPr>
        <a:xfrm>
          <a:off x="2085974" y="13630276"/>
          <a:ext cx="9791701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 tabela abaixo do gráfico é onde são registrados todas</a:t>
          </a:r>
          <a:r>
            <a:rPr lang="pt-BR" sz="1100" baseline="0"/>
            <a:t> as movimentações dos ativos, tanto Compra quanto Venda. Além disso, é importante manter atualizada uma tabela de Preço Atual dos ativos, logo a direita da tabela principal. Como cada ativo sofrerá variações em seus respectivos preços, é muito importante registrar o preço atual de cada um deles, para que seja possível o cálculo tanto da posição de cada ativo quanto do lucro/prejuízo associados. O preenchimento desta tabela deve ser manual, a cada acréscimo de um novo ativo em carteira.</a:t>
          </a:r>
          <a:endParaRPr lang="pt-BR" sz="1100"/>
        </a:p>
      </xdr:txBody>
    </xdr:sp>
    <xdr:clientData/>
  </xdr:twoCellAnchor>
  <xdr:twoCellAnchor editAs="oneCell">
    <xdr:from>
      <xdr:col>11</xdr:col>
      <xdr:colOff>466724</xdr:colOff>
      <xdr:row>78</xdr:row>
      <xdr:rowOff>97715</xdr:rowOff>
    </xdr:from>
    <xdr:to>
      <xdr:col>20</xdr:col>
      <xdr:colOff>55571</xdr:colOff>
      <xdr:row>88</xdr:row>
      <xdr:rowOff>123224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685F73C-A66B-4532-BB3B-B889F12D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72274" y="15394865"/>
          <a:ext cx="5075247" cy="1930509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78</xdr:row>
      <xdr:rowOff>85725</xdr:rowOff>
    </xdr:from>
    <xdr:to>
      <xdr:col>11</xdr:col>
      <xdr:colOff>323850</xdr:colOff>
      <xdr:row>86</xdr:row>
      <xdr:rowOff>161924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335209A6-373F-4C94-B808-5D3C63748DC5}"/>
            </a:ext>
          </a:extLst>
        </xdr:cNvPr>
        <xdr:cNvSpPr txBox="1"/>
      </xdr:nvSpPr>
      <xdr:spPr>
        <a:xfrm>
          <a:off x="2009774" y="15382875"/>
          <a:ext cx="4619626" cy="1600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</a:t>
          </a:r>
          <a:r>
            <a:rPr lang="pt-BR" sz="1100" baseline="0"/>
            <a:t> aba Renda Fixa é muito semelhante com a de Renda Variável. Todas as instruções dadas anteriormente valem também para esta aba aqui, desde o resumo de ativos de renda fixa do lado esquerdo da tela, até a atualização manual do preço atual de cada ativo logo à direita da tabela de movimentações, destacada na imagem abaixo.</a:t>
          </a:r>
          <a:endParaRPr lang="pt-BR" sz="1100"/>
        </a:p>
      </xdr:txBody>
    </xdr:sp>
    <xdr:clientData/>
  </xdr:twoCellAnchor>
  <xdr:twoCellAnchor editAs="oneCell">
    <xdr:from>
      <xdr:col>7</xdr:col>
      <xdr:colOff>590550</xdr:colOff>
      <xdr:row>83</xdr:row>
      <xdr:rowOff>66245</xdr:rowOff>
    </xdr:from>
    <xdr:to>
      <xdr:col>11</xdr:col>
      <xdr:colOff>342900</xdr:colOff>
      <xdr:row>88</xdr:row>
      <xdr:rowOff>156682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163F877B-EE7A-4651-954D-3FE1D257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57700" y="16315895"/>
          <a:ext cx="2190750" cy="1042937"/>
        </a:xfrm>
        <a:prstGeom prst="rect">
          <a:avLst/>
        </a:prstGeom>
      </xdr:spPr>
    </xdr:pic>
    <xdr:clientData/>
  </xdr:twoCellAnchor>
  <xdr:twoCellAnchor editAs="oneCell">
    <xdr:from>
      <xdr:col>12</xdr:col>
      <xdr:colOff>361950</xdr:colOff>
      <xdr:row>92</xdr:row>
      <xdr:rowOff>138848</xdr:rowOff>
    </xdr:from>
    <xdr:to>
      <xdr:col>20</xdr:col>
      <xdr:colOff>27505</xdr:colOff>
      <xdr:row>99</xdr:row>
      <xdr:rowOff>113991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78990B59-4A45-4403-B1EB-E0C11A430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77100" y="18160148"/>
          <a:ext cx="4542355" cy="1308643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92</xdr:row>
      <xdr:rowOff>123825</xdr:rowOff>
    </xdr:from>
    <xdr:to>
      <xdr:col>12</xdr:col>
      <xdr:colOff>257175</xdr:colOff>
      <xdr:row>98</xdr:row>
      <xdr:rowOff>76200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31685F88-E4D7-4E6D-94A4-4951650A9E57}"/>
            </a:ext>
          </a:extLst>
        </xdr:cNvPr>
        <xdr:cNvSpPr txBox="1"/>
      </xdr:nvSpPr>
      <xdr:spPr>
        <a:xfrm>
          <a:off x="2009775" y="18145125"/>
          <a:ext cx="5162550" cy="1095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Na aba Contas é onde temos um resumo do</a:t>
          </a:r>
          <a:r>
            <a:rPr lang="pt-BR" sz="1100" baseline="0"/>
            <a:t> saldo em conta, dadas as movimentações feitas na carteira de investimentos. Para que esta aba funcione corretamente, é importante que todas as movimentações registradas nas abas de Renda Fixa e Renda Variável sejam também refletidas na aba Mov Contas. A partir desta, temos o saldo das contas cadastradas nesta aba.</a:t>
          </a:r>
          <a:endParaRPr lang="pt-BR" sz="1100"/>
        </a:p>
      </xdr:txBody>
    </xdr:sp>
    <xdr:clientData/>
  </xdr:twoCellAnchor>
  <xdr:twoCellAnchor>
    <xdr:from>
      <xdr:col>3</xdr:col>
      <xdr:colOff>76199</xdr:colOff>
      <xdr:row>102</xdr:row>
      <xdr:rowOff>57150</xdr:rowOff>
    </xdr:from>
    <xdr:to>
      <xdr:col>12</xdr:col>
      <xdr:colOff>571499</xdr:colOff>
      <xdr:row>120</xdr:row>
      <xdr:rowOff>95250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49D64284-E296-4733-A6FE-6BDA6E7EE744}"/>
            </a:ext>
          </a:extLst>
        </xdr:cNvPr>
        <xdr:cNvSpPr txBox="1"/>
      </xdr:nvSpPr>
      <xdr:spPr>
        <a:xfrm>
          <a:off x="2009774" y="20040600"/>
          <a:ext cx="5476875" cy="3467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 aba Mov</a:t>
          </a:r>
          <a:r>
            <a:rPr lang="pt-BR" sz="1100" baseline="0"/>
            <a:t> Contas deve conter todas as movimentações feitas, tanto em termos de aportes quanto resgates. Sempre que o movimento for uma compra/aporte de um ativo, este valor deve ser registrado com o sinal </a:t>
          </a:r>
          <a:r>
            <a:rPr lang="pt-BR" sz="1100" b="1" baseline="0">
              <a:solidFill>
                <a:srgbClr val="FF0000"/>
              </a:solidFill>
            </a:rPr>
            <a:t>negativo</a:t>
          </a:r>
          <a:r>
            <a:rPr lang="pt-BR" sz="1100" baseline="0"/>
            <a:t> nesta tabela, pois se trata de uma saída sob o ponto de vista da Conta que você possui.</a:t>
          </a:r>
        </a:p>
        <a:p>
          <a:endParaRPr lang="pt-BR" sz="1100" baseline="0"/>
        </a:p>
        <a:p>
          <a:r>
            <a:rPr lang="pt-BR" sz="1100" baseline="0"/>
            <a:t>Caso a movimentação se trate de uma venda/resgate de um ativo, significa que aquele valor vai voltar para a sua conta, então deve ser registrado com o sinal </a:t>
          </a:r>
          <a:r>
            <a:rPr lang="pt-BR" sz="1100" b="1" baseline="0">
              <a:solidFill>
                <a:srgbClr val="00B050"/>
              </a:solidFill>
            </a:rPr>
            <a:t>positivo</a:t>
          </a:r>
          <a:r>
            <a:rPr lang="pt-BR" sz="1100" baseline="0"/>
            <a:t>.</a:t>
          </a:r>
        </a:p>
        <a:p>
          <a:endParaRPr lang="pt-BR" sz="1100" baseline="0"/>
        </a:p>
        <a:p>
          <a:r>
            <a:rPr lang="pt-BR" sz="1100" baseline="0"/>
            <a:t>Esta aba pode ser considerada uma ligação entre esta planilha de controle de investimentos e a planilha de controle financeiro pessoal. Portanto, você poderia utilizar as duas em conjunto para o seu controle financeiro.</a:t>
          </a:r>
        </a:p>
        <a:p>
          <a:endParaRPr lang="pt-BR" sz="1100" baseline="0"/>
        </a:p>
        <a:p>
          <a:r>
            <a:rPr lang="pt-BR" sz="1100" baseline="0"/>
            <a:t>Nesta tabela também é possível adicionar os seus proventos (positivos, pois se tratam de uma entrada em conta) e para detalhar um pouco melhor a origem daquele provento, é possível preencher a coluna de Observação. Esta coluna vale para detalhar qualquer investimento, a seu critério.</a:t>
          </a:r>
          <a:endParaRPr lang="pt-BR" sz="1100"/>
        </a:p>
      </xdr:txBody>
    </xdr:sp>
    <xdr:clientData/>
  </xdr:twoCellAnchor>
  <xdr:twoCellAnchor editAs="oneCell">
    <xdr:from>
      <xdr:col>14</xdr:col>
      <xdr:colOff>28576</xdr:colOff>
      <xdr:row>123</xdr:row>
      <xdr:rowOff>77494</xdr:rowOff>
    </xdr:from>
    <xdr:to>
      <xdr:col>20</xdr:col>
      <xdr:colOff>8824</xdr:colOff>
      <xdr:row>133</xdr:row>
      <xdr:rowOff>37740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5D0431C0-D71F-42BA-8BAD-7213E4624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62926" y="24118594"/>
          <a:ext cx="3637848" cy="1865246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123</xdr:row>
      <xdr:rowOff>19050</xdr:rowOff>
    </xdr:from>
    <xdr:to>
      <xdr:col>13</xdr:col>
      <xdr:colOff>342900</xdr:colOff>
      <xdr:row>134</xdr:row>
      <xdr:rowOff>171450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822F8EBA-CE44-40D6-9AE8-D39D7F6381F9}"/>
            </a:ext>
          </a:extLst>
        </xdr:cNvPr>
        <xdr:cNvSpPr txBox="1"/>
      </xdr:nvSpPr>
      <xdr:spPr>
        <a:xfrm>
          <a:off x="2000250" y="24060150"/>
          <a:ext cx="5867400" cy="2247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Nesta aba você</a:t>
          </a:r>
          <a:r>
            <a:rPr lang="pt-BR" sz="1100" baseline="0"/>
            <a:t> irá cadastrar quais tipos de produtos de renda fixa e variável que deseja incluir/retirar de sua carteira, elém das possíveis contas que você pod ter na aba de Contas.</a:t>
          </a:r>
          <a:endParaRPr lang="pt-BR" sz="1100"/>
        </a:p>
      </xdr:txBody>
    </xdr:sp>
    <xdr:clientData/>
  </xdr:twoCellAnchor>
  <xdr:twoCellAnchor editAs="oneCell">
    <xdr:from>
      <xdr:col>13</xdr:col>
      <xdr:colOff>72415</xdr:colOff>
      <xdr:row>102</xdr:row>
      <xdr:rowOff>9202</xdr:rowOff>
    </xdr:from>
    <xdr:to>
      <xdr:col>19</xdr:col>
      <xdr:colOff>551537</xdr:colOff>
      <xdr:row>115</xdr:row>
      <xdr:rowOff>19050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28BA648-7E69-40A3-A3A6-B88344B6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597165" y="19992652"/>
          <a:ext cx="4136722" cy="2486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552450</xdr:colOff>
      <xdr:row>3</xdr:row>
      <xdr:rowOff>66675</xdr:rowOff>
    </xdr:from>
    <xdr:to>
      <xdr:col>17</xdr:col>
      <xdr:colOff>19050</xdr:colOff>
      <xdr:row>6</xdr:row>
      <xdr:rowOff>95250</xdr:rowOff>
    </xdr:to>
    <xdr:sp macro="" textlink="$M$5">
      <xdr:nvSpPr>
        <xdr:cNvPr id="2" name="CaixaDeTexto 1">
          <a:extLst>
            <a:ext uri="{FF2B5EF4-FFF2-40B4-BE49-F238E27FC236}">
              <a16:creationId xmlns:a16="http://schemas.microsoft.com/office/drawing/2014/main" id="{EFEDEBF1-CFB6-41DC-93D2-12FB9518B150}"/>
            </a:ext>
          </a:extLst>
        </xdr:cNvPr>
        <xdr:cNvSpPr txBox="1"/>
      </xdr:nvSpPr>
      <xdr:spPr>
        <a:xfrm>
          <a:off x="7924800" y="904875"/>
          <a:ext cx="4076700" cy="6572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CB631FC9-DD97-4907-A28C-F80E74265AF2}" type="TxLink">
            <a:rPr lang="en-US" sz="24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Calibri"/>
            </a:rPr>
            <a:pPr algn="ctr"/>
            <a:t> R$ 134.566,99 </a:t>
          </a:fld>
          <a:endParaRPr lang="pt-BR" sz="2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11</xdr:col>
      <xdr:colOff>133349</xdr:colOff>
      <xdr:row>1</xdr:row>
      <xdr:rowOff>342900</xdr:rowOff>
    </xdr:from>
    <xdr:to>
      <xdr:col>16</xdr:col>
      <xdr:colOff>238124</xdr:colOff>
      <xdr:row>3</xdr:row>
      <xdr:rowOff>57150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4FAB248-90E9-4383-AC58-1E9524884276}"/>
            </a:ext>
          </a:extLst>
        </xdr:cNvPr>
        <xdr:cNvSpPr txBox="1"/>
      </xdr:nvSpPr>
      <xdr:spPr>
        <a:xfrm>
          <a:off x="8115299" y="533400"/>
          <a:ext cx="34956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Calibri"/>
            </a:rPr>
            <a:t> Patrimônio</a:t>
          </a:r>
          <a:r>
            <a:rPr lang="en-US"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Calibri"/>
            </a:rPr>
            <a:t> Total</a:t>
          </a:r>
          <a:endParaRPr lang="en-US" sz="1400" b="0" i="0" u="none" strike="noStrike">
            <a:solidFill>
              <a:schemeClr val="tx1">
                <a:lumMod val="65000"/>
                <a:lumOff val="35000"/>
              </a:schemeClr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561975</xdr:colOff>
      <xdr:row>7</xdr:row>
      <xdr:rowOff>142875</xdr:rowOff>
    </xdr:from>
    <xdr:to>
      <xdr:col>17</xdr:col>
      <xdr:colOff>28575</xdr:colOff>
      <xdr:row>22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F27F0F8-559E-4BDE-81B1-F423589D7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95249</xdr:colOff>
      <xdr:row>6</xdr:row>
      <xdr:rowOff>180974</xdr:rowOff>
    </xdr:from>
    <xdr:to>
      <xdr:col>1</xdr:col>
      <xdr:colOff>1535249</xdr:colOff>
      <xdr:row>8</xdr:row>
      <xdr:rowOff>57150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493C7-669E-460E-A183-DAD92E1AA6D3}"/>
            </a:ext>
          </a:extLst>
        </xdr:cNvPr>
        <xdr:cNvSpPr/>
      </xdr:nvSpPr>
      <xdr:spPr>
        <a:xfrm>
          <a:off x="238124" y="1647824"/>
          <a:ext cx="1440000" cy="257176"/>
        </a:xfrm>
        <a:prstGeom prst="rect">
          <a:avLst/>
        </a:prstGeom>
        <a:solidFill>
          <a:srgbClr val="E476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Renda Variável</a:t>
          </a:r>
        </a:p>
      </xdr:txBody>
    </xdr:sp>
    <xdr:clientData/>
  </xdr:twoCellAnchor>
  <xdr:twoCellAnchor>
    <xdr:from>
      <xdr:col>1</xdr:col>
      <xdr:colOff>95249</xdr:colOff>
      <xdr:row>8</xdr:row>
      <xdr:rowOff>190499</xdr:rowOff>
    </xdr:from>
    <xdr:to>
      <xdr:col>1</xdr:col>
      <xdr:colOff>1535249</xdr:colOff>
      <xdr:row>10</xdr:row>
      <xdr:rowOff>66675</xdr:rowOff>
    </xdr:to>
    <xdr:sp macro="" textlink="">
      <xdr:nvSpPr>
        <xdr:cNvPr id="7" name="Retângul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6F957-D123-4FC4-9B3C-120BC1B56F9B}"/>
            </a:ext>
          </a:extLst>
        </xdr:cNvPr>
        <xdr:cNvSpPr/>
      </xdr:nvSpPr>
      <xdr:spPr>
        <a:xfrm>
          <a:off x="238124" y="2038349"/>
          <a:ext cx="1440000" cy="257176"/>
        </a:xfrm>
        <a:prstGeom prst="rect">
          <a:avLst/>
        </a:prstGeom>
        <a:solidFill>
          <a:srgbClr val="5C95F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Renda Fixa</a:t>
          </a:r>
        </a:p>
      </xdr:txBody>
    </xdr:sp>
    <xdr:clientData/>
  </xdr:twoCellAnchor>
  <xdr:twoCellAnchor>
    <xdr:from>
      <xdr:col>1</xdr:col>
      <xdr:colOff>95249</xdr:colOff>
      <xdr:row>11</xdr:row>
      <xdr:rowOff>19049</xdr:rowOff>
    </xdr:from>
    <xdr:to>
      <xdr:col>1</xdr:col>
      <xdr:colOff>1535249</xdr:colOff>
      <xdr:row>12</xdr:row>
      <xdr:rowOff>28575</xdr:rowOff>
    </xdr:to>
    <xdr:sp macro="" textlink="">
      <xdr:nvSpPr>
        <xdr:cNvPr id="8" name="Retângul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B05A9-9DA2-45A6-A1A7-002A393DF84D}"/>
            </a:ext>
          </a:extLst>
        </xdr:cNvPr>
        <xdr:cNvSpPr/>
      </xdr:nvSpPr>
      <xdr:spPr>
        <a:xfrm>
          <a:off x="238124" y="2438399"/>
          <a:ext cx="1440000" cy="257176"/>
        </a:xfrm>
        <a:prstGeom prst="rect">
          <a:avLst/>
        </a:prstGeom>
        <a:solidFill>
          <a:srgbClr val="619F6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Contas</a:t>
          </a:r>
        </a:p>
      </xdr:txBody>
    </xdr:sp>
    <xdr:clientData/>
  </xdr:twoCellAnchor>
  <xdr:twoCellAnchor>
    <xdr:from>
      <xdr:col>1</xdr:col>
      <xdr:colOff>95249</xdr:colOff>
      <xdr:row>13</xdr:row>
      <xdr:rowOff>9524</xdr:rowOff>
    </xdr:from>
    <xdr:to>
      <xdr:col>1</xdr:col>
      <xdr:colOff>1535249</xdr:colOff>
      <xdr:row>14</xdr:row>
      <xdr:rowOff>76200</xdr:rowOff>
    </xdr:to>
    <xdr:sp macro="" textlink="">
      <xdr:nvSpPr>
        <xdr:cNvPr id="9" name="Retângul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5D3D84-ACBD-4EAD-BF55-455FEFCC9104}"/>
            </a:ext>
          </a:extLst>
        </xdr:cNvPr>
        <xdr:cNvSpPr/>
      </xdr:nvSpPr>
      <xdr:spPr>
        <a:xfrm>
          <a:off x="238124" y="2867024"/>
          <a:ext cx="1440000" cy="257176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Movimentações</a:t>
          </a:r>
        </a:p>
      </xdr:txBody>
    </xdr:sp>
    <xdr:clientData/>
  </xdr:twoCellAnchor>
  <xdr:twoCellAnchor>
    <xdr:from>
      <xdr:col>0</xdr:col>
      <xdr:colOff>85725</xdr:colOff>
      <xdr:row>1</xdr:row>
      <xdr:rowOff>266699</xdr:rowOff>
    </xdr:from>
    <xdr:to>
      <xdr:col>1</xdr:col>
      <xdr:colOff>1733550</xdr:colOff>
      <xdr:row>3</xdr:row>
      <xdr:rowOff>161925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A4963E8A-D868-468E-B354-E44AC78E0565}"/>
            </a:ext>
          </a:extLst>
        </xdr:cNvPr>
        <xdr:cNvSpPr txBox="1"/>
      </xdr:nvSpPr>
      <xdr:spPr>
        <a:xfrm>
          <a:off x="85725" y="457199"/>
          <a:ext cx="1790700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>
              <a:solidFill>
                <a:schemeClr val="bg1"/>
              </a:solidFill>
            </a:rPr>
            <a:t>Planilha de Controle de Investimentos</a:t>
          </a:r>
        </a:p>
      </xdr:txBody>
    </xdr:sp>
    <xdr:clientData/>
  </xdr:twoCellAnchor>
  <xdr:twoCellAnchor editAs="oneCell">
    <xdr:from>
      <xdr:col>15</xdr:col>
      <xdr:colOff>104775</xdr:colOff>
      <xdr:row>22</xdr:row>
      <xdr:rowOff>47626</xdr:rowOff>
    </xdr:from>
    <xdr:to>
      <xdr:col>17</xdr:col>
      <xdr:colOff>533400</xdr:colOff>
      <xdr:row>25</xdr:row>
      <xdr:rowOff>41094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2699" t="22593" r="45080" b="63862"/>
        <a:stretch/>
      </xdr:blipFill>
      <xdr:spPr>
        <a:xfrm>
          <a:off x="11115675" y="4676776"/>
          <a:ext cx="1647825" cy="5649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40821</xdr:rowOff>
    </xdr:from>
    <xdr:to>
      <xdr:col>17</xdr:col>
      <xdr:colOff>81643</xdr:colOff>
      <xdr:row>23</xdr:row>
      <xdr:rowOff>176892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03FCC3-491C-4982-AB30-D9991DF28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115661</xdr:colOff>
      <xdr:row>19</xdr:row>
      <xdr:rowOff>68036</xdr:rowOff>
    </xdr:from>
    <xdr:to>
      <xdr:col>4</xdr:col>
      <xdr:colOff>81645</xdr:colOff>
      <xdr:row>32</xdr:row>
      <xdr:rowOff>136071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7FE21279-1872-4B3B-B9A6-187FD14944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81642</xdr:colOff>
      <xdr:row>0</xdr:row>
      <xdr:rowOff>136069</xdr:rowOff>
    </xdr:from>
    <xdr:to>
      <xdr:col>4</xdr:col>
      <xdr:colOff>108856</xdr:colOff>
      <xdr:row>6</xdr:row>
      <xdr:rowOff>27213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4CF276BA-6FB9-48F2-9081-9E6EBE58156E}"/>
            </a:ext>
          </a:extLst>
        </xdr:cNvPr>
        <xdr:cNvSpPr txBox="1"/>
      </xdr:nvSpPr>
      <xdr:spPr>
        <a:xfrm>
          <a:off x="81642" y="204105"/>
          <a:ext cx="3170464" cy="1360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>
              <a:solidFill>
                <a:srgbClr val="E47676"/>
              </a:solidFill>
            </a:rPr>
            <a:t>RENDA VARIÁVEL</a:t>
          </a:r>
        </a:p>
        <a:p>
          <a:pPr algn="ctr"/>
          <a:endParaRPr lang="pt-BR" sz="1200" b="1">
            <a:solidFill>
              <a:srgbClr val="E47676"/>
            </a:solidFill>
          </a:endParaRPr>
        </a:p>
        <a:p>
          <a:pPr algn="ctr"/>
          <a:r>
            <a:rPr lang="pt-BR" sz="2400" b="1">
              <a:solidFill>
                <a:srgbClr val="E47676"/>
              </a:solidFill>
            </a:rPr>
            <a:t>Ações,</a:t>
          </a:r>
          <a:r>
            <a:rPr lang="pt-BR" sz="2400" b="1" baseline="0">
              <a:solidFill>
                <a:srgbClr val="E47676"/>
              </a:solidFill>
            </a:rPr>
            <a:t> FIIs, ETFs e Cripto</a:t>
          </a:r>
          <a:endParaRPr lang="pt-BR" sz="2400" b="1">
            <a:solidFill>
              <a:srgbClr val="E47676"/>
            </a:solidFill>
          </a:endParaRPr>
        </a:p>
      </xdr:txBody>
    </xdr:sp>
    <xdr:clientData/>
  </xdr:twoCellAnchor>
  <xdr:twoCellAnchor editAs="oneCell">
    <xdr:from>
      <xdr:col>2</xdr:col>
      <xdr:colOff>340178</xdr:colOff>
      <xdr:row>6</xdr:row>
      <xdr:rowOff>108857</xdr:rowOff>
    </xdr:from>
    <xdr:to>
      <xdr:col>2</xdr:col>
      <xdr:colOff>828639</xdr:colOff>
      <xdr:row>8</xdr:row>
      <xdr:rowOff>108857</xdr:rowOff>
    </xdr:to>
    <xdr:pic>
      <xdr:nvPicPr>
        <xdr:cNvPr id="28" name="Imagem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D2A8CB-BE1D-4532-BA87-BC011FC4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4" y="1646464"/>
          <a:ext cx="488461" cy="381000"/>
        </a:xfrm>
        <a:prstGeom prst="rect">
          <a:avLst/>
        </a:prstGeom>
      </xdr:spPr>
    </xdr:pic>
    <xdr:clientData/>
  </xdr:twoCellAnchor>
  <xdr:twoCellAnchor>
    <xdr:from>
      <xdr:col>10</xdr:col>
      <xdr:colOff>957217</xdr:colOff>
      <xdr:row>3</xdr:row>
      <xdr:rowOff>40820</xdr:rowOff>
    </xdr:from>
    <xdr:to>
      <xdr:col>13</xdr:col>
      <xdr:colOff>553082</xdr:colOff>
      <xdr:row>8</xdr:row>
      <xdr:rowOff>0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307740A8-BE7D-49CB-9535-2AD75556B0B4}"/>
            </a:ext>
          </a:extLst>
        </xdr:cNvPr>
        <xdr:cNvGrpSpPr/>
      </xdr:nvGrpSpPr>
      <xdr:grpSpPr>
        <a:xfrm>
          <a:off x="8808538" y="1020534"/>
          <a:ext cx="3800473" cy="911680"/>
          <a:chOff x="8504464" y="1042306"/>
          <a:chExt cx="3800473" cy="911680"/>
        </a:xfrm>
      </xdr:grpSpPr>
      <xdr:sp macro="" textlink="">
        <xdr:nvSpPr>
          <xdr:cNvPr id="34" name="Retângulo 33">
            <a:extLst>
              <a:ext uri="{FF2B5EF4-FFF2-40B4-BE49-F238E27FC236}">
                <a16:creationId xmlns:a16="http://schemas.microsoft.com/office/drawing/2014/main" id="{880D9299-770C-485A-9469-B4AEC88EE44F}"/>
              </a:ext>
            </a:extLst>
          </xdr:cNvPr>
          <xdr:cNvSpPr/>
        </xdr:nvSpPr>
        <xdr:spPr>
          <a:xfrm>
            <a:off x="8504464" y="1042306"/>
            <a:ext cx="3668476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45EBB9BB-AD39-4452-87F1-6DE39992D231}"/>
              </a:ext>
            </a:extLst>
          </xdr:cNvPr>
          <xdr:cNvSpPr txBox="1"/>
        </xdr:nvSpPr>
        <xdr:spPr>
          <a:xfrm>
            <a:off x="9405254" y="1064079"/>
            <a:ext cx="1347107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Posição</a:t>
            </a:r>
            <a:r>
              <a:rPr lang="pt-BR" sz="1200" baseline="0">
                <a:solidFill>
                  <a:schemeClr val="bg1">
                    <a:lumMod val="50000"/>
                  </a:schemeClr>
                </a:solidFill>
              </a:rPr>
              <a:t> Atual</a:t>
            </a:r>
            <a:endParaRPr lang="pt-BR" sz="1200">
              <a:solidFill>
                <a:schemeClr val="bg1">
                  <a:lumMod val="50000"/>
                </a:schemeClr>
              </a:solidFill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55F09AD8-DC22-4B05-B235-CF6C03B6FECE}"/>
              </a:ext>
            </a:extLst>
          </xdr:cNvPr>
          <xdr:cNvCxnSpPr/>
        </xdr:nvCxnSpPr>
        <xdr:spPr>
          <a:xfrm>
            <a:off x="9391647" y="1159330"/>
            <a:ext cx="0" cy="691243"/>
          </a:xfrm>
          <a:prstGeom prst="line">
            <a:avLst/>
          </a:prstGeom>
          <a:ln w="28575">
            <a:solidFill>
              <a:srgbClr val="E4767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Auxiliar!M3">
        <xdr:nvSpPr>
          <xdr:cNvPr id="14" name="CaixaDeTexto 13">
            <a:extLst>
              <a:ext uri="{FF2B5EF4-FFF2-40B4-BE49-F238E27FC236}">
                <a16:creationId xmlns:a16="http://schemas.microsoft.com/office/drawing/2014/main" id="{EF9B2616-3B11-406D-AF57-C5F33A741B13}"/>
              </a:ext>
            </a:extLst>
          </xdr:cNvPr>
          <xdr:cNvSpPr txBox="1"/>
        </xdr:nvSpPr>
        <xdr:spPr>
          <a:xfrm>
            <a:off x="9421581" y="1311730"/>
            <a:ext cx="2883356" cy="6204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E4F2C9D9-7C51-4011-A62A-B2E7BF165672}" type="TxLink">
              <a:rPr lang="en-US" sz="3200" b="0" i="0" u="none" strike="noStrike">
                <a:solidFill>
                  <a:srgbClr val="E47676"/>
                </a:solidFill>
                <a:latin typeface="Calibri"/>
                <a:cs typeface="Calibri"/>
              </a:rPr>
              <a:pPr algn="l"/>
              <a:t> R$ 33.885,90 </a:t>
            </a:fld>
            <a:endParaRPr lang="pt-BR" sz="8000">
              <a:solidFill>
                <a:srgbClr val="E47676"/>
              </a:solidFill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CA1E816A-5951-443B-AD9C-A93B6A63F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67751" y="1183822"/>
            <a:ext cx="547076" cy="585108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27212</xdr:colOff>
      <xdr:row>3</xdr:row>
      <xdr:rowOff>40820</xdr:rowOff>
    </xdr:from>
    <xdr:to>
      <xdr:col>9</xdr:col>
      <xdr:colOff>1123862</xdr:colOff>
      <xdr:row>8</xdr:row>
      <xdr:rowOff>0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A46A561E-E4A3-40D6-908D-DE67E3AAEB78}"/>
            </a:ext>
          </a:extLst>
        </xdr:cNvPr>
        <xdr:cNvGrpSpPr/>
      </xdr:nvGrpSpPr>
      <xdr:grpSpPr>
        <a:xfrm>
          <a:off x="3619498" y="1020534"/>
          <a:ext cx="3668400" cy="911680"/>
          <a:chOff x="3510642" y="1034142"/>
          <a:chExt cx="3668400" cy="911680"/>
        </a:xfrm>
      </xdr:grpSpPr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C7A2034C-0C0B-4D01-B942-3F624CF657E6}"/>
              </a:ext>
            </a:extLst>
          </xdr:cNvPr>
          <xdr:cNvSpPr/>
        </xdr:nvSpPr>
        <xdr:spPr>
          <a:xfrm>
            <a:off x="3510642" y="1034142"/>
            <a:ext cx="3668400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B7C28FFA-9750-4D51-A8CB-ABAF2792C92E}"/>
              </a:ext>
            </a:extLst>
          </xdr:cNvPr>
          <xdr:cNvSpPr txBox="1"/>
        </xdr:nvSpPr>
        <xdr:spPr>
          <a:xfrm>
            <a:off x="4422319" y="1061358"/>
            <a:ext cx="1319893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Total de Ativos</a:t>
            </a:r>
          </a:p>
        </xdr:txBody>
      </xdr:sp>
      <xdr:sp macro="" textlink="Auxiliar!M1">
        <xdr:nvSpPr>
          <xdr:cNvPr id="11" name="CaixaDeTexto 10">
            <a:extLst>
              <a:ext uri="{FF2B5EF4-FFF2-40B4-BE49-F238E27FC236}">
                <a16:creationId xmlns:a16="http://schemas.microsoft.com/office/drawing/2014/main" id="{B0D1BBCB-0508-41BB-A04B-2DA50CF455FB}"/>
              </a:ext>
            </a:extLst>
          </xdr:cNvPr>
          <xdr:cNvSpPr txBox="1"/>
        </xdr:nvSpPr>
        <xdr:spPr>
          <a:xfrm>
            <a:off x="4479469" y="1254581"/>
            <a:ext cx="1725385" cy="5687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fld id="{F4BBC3BA-5ADF-487A-A1C8-66DAC5170D1D}" type="TxLink">
              <a:rPr lang="en-US" sz="3200" b="0" i="0" u="none" strike="noStrike">
                <a:solidFill>
                  <a:srgbClr val="E47676"/>
                </a:solidFill>
                <a:latin typeface="Calibri"/>
                <a:cs typeface="Calibri"/>
              </a:rPr>
              <a:pPr algn="l"/>
              <a:t>8</a:t>
            </a:fld>
            <a:endParaRPr lang="pt-BR" sz="3600">
              <a:solidFill>
                <a:srgbClr val="E47676"/>
              </a:solidFill>
            </a:endParaRPr>
          </a:p>
        </xdr:txBody>
      </xdr:sp>
      <xdr:cxnSp macro="">
        <xdr:nvCxnSpPr>
          <xdr:cNvPr id="21" name="Conector reto 20">
            <a:extLst>
              <a:ext uri="{FF2B5EF4-FFF2-40B4-BE49-F238E27FC236}">
                <a16:creationId xmlns:a16="http://schemas.microsoft.com/office/drawing/2014/main" id="{343E0FEB-58FA-4396-BB76-185C6E77881D}"/>
              </a:ext>
            </a:extLst>
          </xdr:cNvPr>
          <xdr:cNvCxnSpPr/>
        </xdr:nvCxnSpPr>
        <xdr:spPr>
          <a:xfrm>
            <a:off x="4425039" y="1104901"/>
            <a:ext cx="0" cy="745672"/>
          </a:xfrm>
          <a:prstGeom prst="line">
            <a:avLst/>
          </a:prstGeom>
          <a:ln w="28575">
            <a:solidFill>
              <a:srgbClr val="E4767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59E7124D-4408-4284-9F06-0B553A203A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60322" y="1183820"/>
            <a:ext cx="612322" cy="620073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753830</xdr:colOff>
      <xdr:row>3</xdr:row>
      <xdr:rowOff>40820</xdr:rowOff>
    </xdr:from>
    <xdr:to>
      <xdr:col>17</xdr:col>
      <xdr:colOff>27122</xdr:colOff>
      <xdr:row>8</xdr:row>
      <xdr:rowOff>0</xdr:rowOff>
    </xdr:to>
    <xdr:grpSp>
      <xdr:nvGrpSpPr>
        <xdr:cNvPr id="23" name="Agrupar 22">
          <a:extLst>
            <a:ext uri="{FF2B5EF4-FFF2-40B4-BE49-F238E27FC236}">
              <a16:creationId xmlns:a16="http://schemas.microsoft.com/office/drawing/2014/main" id="{FA578A67-14F5-4288-9D38-1BB0B6BEAE27}"/>
            </a:ext>
          </a:extLst>
        </xdr:cNvPr>
        <xdr:cNvGrpSpPr/>
      </xdr:nvGrpSpPr>
      <xdr:grpSpPr>
        <a:xfrm>
          <a:off x="14129651" y="1020534"/>
          <a:ext cx="3668400" cy="911680"/>
          <a:chOff x="14129651" y="998763"/>
          <a:chExt cx="3668400" cy="911680"/>
        </a:xfrm>
      </xdr:grpSpPr>
      <xdr:sp macro="" textlink="">
        <xdr:nvSpPr>
          <xdr:cNvPr id="33" name="Retângulo 32">
            <a:extLst>
              <a:ext uri="{FF2B5EF4-FFF2-40B4-BE49-F238E27FC236}">
                <a16:creationId xmlns:a16="http://schemas.microsoft.com/office/drawing/2014/main" id="{C4F59E4C-F504-4289-AD68-8E83F328FF69}"/>
              </a:ext>
            </a:extLst>
          </xdr:cNvPr>
          <xdr:cNvSpPr/>
        </xdr:nvSpPr>
        <xdr:spPr>
          <a:xfrm>
            <a:off x="14129651" y="998763"/>
            <a:ext cx="3668400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2EF63078-4371-4AAE-8A12-D4EF2D6AAA7D}"/>
              </a:ext>
            </a:extLst>
          </xdr:cNvPr>
          <xdr:cNvSpPr txBox="1"/>
        </xdr:nvSpPr>
        <xdr:spPr>
          <a:xfrm>
            <a:off x="15068543" y="1012372"/>
            <a:ext cx="1654636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Lucro/Prejuízo Atual</a:t>
            </a:r>
          </a:p>
        </xdr:txBody>
      </xdr:sp>
      <xdr:cxnSp macro="">
        <xdr:nvCxnSpPr>
          <xdr:cNvPr id="16" name="Conector reto 15">
            <a:extLst>
              <a:ext uri="{FF2B5EF4-FFF2-40B4-BE49-F238E27FC236}">
                <a16:creationId xmlns:a16="http://schemas.microsoft.com/office/drawing/2014/main" id="{05E6915C-8A57-464F-B9E7-72649622817C}"/>
              </a:ext>
            </a:extLst>
          </xdr:cNvPr>
          <xdr:cNvCxnSpPr/>
        </xdr:nvCxnSpPr>
        <xdr:spPr>
          <a:xfrm>
            <a:off x="15054936" y="1094016"/>
            <a:ext cx="0" cy="715735"/>
          </a:xfrm>
          <a:prstGeom prst="line">
            <a:avLst/>
          </a:prstGeom>
          <a:ln w="28575">
            <a:solidFill>
              <a:srgbClr val="E4767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Auxiliar!M5">
        <xdr:nvSpPr>
          <xdr:cNvPr id="17" name="CaixaDeTexto 16">
            <a:extLst>
              <a:ext uri="{FF2B5EF4-FFF2-40B4-BE49-F238E27FC236}">
                <a16:creationId xmlns:a16="http://schemas.microsoft.com/office/drawing/2014/main" id="{70C2579F-612B-41F5-970E-581321C0DFBF}"/>
              </a:ext>
            </a:extLst>
          </xdr:cNvPr>
          <xdr:cNvSpPr txBox="1"/>
        </xdr:nvSpPr>
        <xdr:spPr>
          <a:xfrm>
            <a:off x="15112084" y="1287237"/>
            <a:ext cx="2590809" cy="5769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8F7763A1-F747-4ECB-BDBC-40E2CB2FBF32}" type="TxLink">
              <a:rPr lang="en-US" sz="3200" b="0" i="0" u="none" strike="noStrike">
                <a:solidFill>
                  <a:srgbClr val="E47676"/>
                </a:solidFill>
                <a:latin typeface="Calibri"/>
                <a:cs typeface="Calibri"/>
              </a:rPr>
              <a:pPr algn="l"/>
              <a:t> R$ 5.758,79 </a:t>
            </a:fld>
            <a:endParaRPr lang="pt-BR" sz="3200">
              <a:solidFill>
                <a:srgbClr val="E47676"/>
              </a:solidFill>
            </a:endParaRPr>
          </a:p>
        </xdr:txBody>
      </xdr:sp>
      <xdr:pic>
        <xdr:nvPicPr>
          <xdr:cNvPr id="9" name="Imagem 8">
            <a:extLst>
              <a:ext uri="{FF2B5EF4-FFF2-40B4-BE49-F238E27FC236}">
                <a16:creationId xmlns:a16="http://schemas.microsoft.com/office/drawing/2014/main" id="{60FD5BA6-0054-49B2-9C6A-87B36A40D8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192250" y="1251858"/>
            <a:ext cx="707572" cy="468766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4082</xdr:colOff>
      <xdr:row>9</xdr:row>
      <xdr:rowOff>122464</xdr:rowOff>
    </xdr:from>
    <xdr:to>
      <xdr:col>15</xdr:col>
      <xdr:colOff>843642</xdr:colOff>
      <xdr:row>27</xdr:row>
      <xdr:rowOff>136071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348F54-88C1-43BA-8DBF-039993334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163286</xdr:rowOff>
    </xdr:from>
    <xdr:to>
      <xdr:col>4</xdr:col>
      <xdr:colOff>122465</xdr:colOff>
      <xdr:row>8</xdr:row>
      <xdr:rowOff>108857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33BD273C-1947-4EE8-A493-E3C5D17DBE17}"/>
            </a:ext>
          </a:extLst>
        </xdr:cNvPr>
        <xdr:cNvSpPr txBox="1"/>
      </xdr:nvSpPr>
      <xdr:spPr>
        <a:xfrm>
          <a:off x="95251" y="163286"/>
          <a:ext cx="3170464" cy="1741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>
              <a:solidFill>
                <a:srgbClr val="5C95F2"/>
              </a:solidFill>
            </a:rPr>
            <a:t>RENDA FIXA</a:t>
          </a:r>
        </a:p>
        <a:p>
          <a:pPr algn="ctr"/>
          <a:endParaRPr lang="pt-BR" sz="1200" b="1">
            <a:solidFill>
              <a:srgbClr val="5C95F2"/>
            </a:solidFill>
          </a:endParaRPr>
        </a:p>
        <a:p>
          <a:pPr algn="ctr"/>
          <a:r>
            <a:rPr lang="pt-BR" sz="2400" b="1">
              <a:solidFill>
                <a:srgbClr val="5C95F2"/>
              </a:solidFill>
            </a:rPr>
            <a:t>CDB, LCI, LCA, Tesouro Direto, Fundos</a:t>
          </a:r>
          <a:r>
            <a:rPr lang="pt-BR" sz="2400" b="1" baseline="0">
              <a:solidFill>
                <a:srgbClr val="5C95F2"/>
              </a:solidFill>
            </a:rPr>
            <a:t>, Debêntures</a:t>
          </a:r>
          <a:endParaRPr lang="pt-BR" sz="2400" b="1">
            <a:solidFill>
              <a:srgbClr val="5C95F2"/>
            </a:solidFill>
          </a:endParaRPr>
        </a:p>
      </xdr:txBody>
    </xdr:sp>
    <xdr:clientData/>
  </xdr:twoCellAnchor>
  <xdr:twoCellAnchor>
    <xdr:from>
      <xdr:col>6</xdr:col>
      <xdr:colOff>54428</xdr:colOff>
      <xdr:row>3</xdr:row>
      <xdr:rowOff>95250</xdr:rowOff>
    </xdr:from>
    <xdr:to>
      <xdr:col>9</xdr:col>
      <xdr:colOff>652562</xdr:colOff>
      <xdr:row>8</xdr:row>
      <xdr:rowOff>54430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E704607E-8331-4D1A-838B-6AE92C133457}"/>
            </a:ext>
          </a:extLst>
        </xdr:cNvPr>
        <xdr:cNvGrpSpPr/>
      </xdr:nvGrpSpPr>
      <xdr:grpSpPr>
        <a:xfrm>
          <a:off x="3701142" y="938893"/>
          <a:ext cx="3659741" cy="911680"/>
          <a:chOff x="3510642" y="1034142"/>
          <a:chExt cx="3668400" cy="911680"/>
        </a:xfrm>
      </xdr:grpSpPr>
      <xdr:sp macro="" textlink="">
        <xdr:nvSpPr>
          <xdr:cNvPr id="28" name="Retângulo 27">
            <a:extLst>
              <a:ext uri="{FF2B5EF4-FFF2-40B4-BE49-F238E27FC236}">
                <a16:creationId xmlns:a16="http://schemas.microsoft.com/office/drawing/2014/main" id="{AD384AD5-9231-42AD-B4BB-8963110BDDE8}"/>
              </a:ext>
            </a:extLst>
          </xdr:cNvPr>
          <xdr:cNvSpPr/>
        </xdr:nvSpPr>
        <xdr:spPr>
          <a:xfrm>
            <a:off x="3510642" y="1034142"/>
            <a:ext cx="3668400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5309D67A-48A6-4137-AAEB-8FFAAD3E75DC}"/>
              </a:ext>
            </a:extLst>
          </xdr:cNvPr>
          <xdr:cNvSpPr txBox="1"/>
        </xdr:nvSpPr>
        <xdr:spPr>
          <a:xfrm>
            <a:off x="4422319" y="1061358"/>
            <a:ext cx="1319893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Total de Ativos</a:t>
            </a:r>
          </a:p>
        </xdr:txBody>
      </xdr:sp>
      <xdr:sp macro="" textlink="Auxiliar!AB1">
        <xdr:nvSpPr>
          <xdr:cNvPr id="30" name="CaixaDeTexto 29">
            <a:extLst>
              <a:ext uri="{FF2B5EF4-FFF2-40B4-BE49-F238E27FC236}">
                <a16:creationId xmlns:a16="http://schemas.microsoft.com/office/drawing/2014/main" id="{4F6731D9-C5CE-40B1-98E3-33EDA458DBFC}"/>
              </a:ext>
            </a:extLst>
          </xdr:cNvPr>
          <xdr:cNvSpPr txBox="1"/>
        </xdr:nvSpPr>
        <xdr:spPr>
          <a:xfrm>
            <a:off x="4479469" y="1254581"/>
            <a:ext cx="1725385" cy="5687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fld id="{D57FD997-462D-4869-8F0D-5BEBE032644E}" type="TxLink">
              <a:rPr lang="en-US" sz="3200" b="0" i="0" u="none" strike="noStrike">
                <a:solidFill>
                  <a:srgbClr val="5C95F2"/>
                </a:solidFill>
                <a:latin typeface="Calibri"/>
                <a:cs typeface="Calibri"/>
              </a:rPr>
              <a:pPr algn="l"/>
              <a:t>10</a:t>
            </a:fld>
            <a:endParaRPr lang="pt-BR" sz="3200">
              <a:solidFill>
                <a:srgbClr val="5C95F2"/>
              </a:solidFill>
            </a:endParaRPr>
          </a:p>
        </xdr:txBody>
      </xdr:sp>
      <xdr:cxnSp macro="">
        <xdr:nvCxnSpPr>
          <xdr:cNvPr id="31" name="Conector reto 30">
            <a:extLst>
              <a:ext uri="{FF2B5EF4-FFF2-40B4-BE49-F238E27FC236}">
                <a16:creationId xmlns:a16="http://schemas.microsoft.com/office/drawing/2014/main" id="{0CF824F4-43F4-4954-9955-56272CC2F42C}"/>
              </a:ext>
            </a:extLst>
          </xdr:cNvPr>
          <xdr:cNvCxnSpPr/>
        </xdr:nvCxnSpPr>
        <xdr:spPr>
          <a:xfrm>
            <a:off x="4425039" y="1104901"/>
            <a:ext cx="0" cy="745672"/>
          </a:xfrm>
          <a:prstGeom prst="line">
            <a:avLst/>
          </a:prstGeom>
          <a:ln w="28575">
            <a:solidFill>
              <a:srgbClr val="5C95F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394607</xdr:colOff>
      <xdr:row>9</xdr:row>
      <xdr:rowOff>27214</xdr:rowOff>
    </xdr:from>
    <xdr:to>
      <xdr:col>2</xdr:col>
      <xdr:colOff>883068</xdr:colOff>
      <xdr:row>11</xdr:row>
      <xdr:rowOff>27214</xdr:rowOff>
    </xdr:to>
    <xdr:pic>
      <xdr:nvPicPr>
        <xdr:cNvPr id="17" name="Imagem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D45BB-82DB-43C1-84CD-53818874B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43" y="2013857"/>
          <a:ext cx="488461" cy="381000"/>
        </a:xfrm>
        <a:prstGeom prst="rect">
          <a:avLst/>
        </a:prstGeom>
      </xdr:spPr>
    </xdr:pic>
    <xdr:clientData/>
  </xdr:twoCellAnchor>
  <xdr:twoCellAnchor>
    <xdr:from>
      <xdr:col>0</xdr:col>
      <xdr:colOff>156481</xdr:colOff>
      <xdr:row>24</xdr:row>
      <xdr:rowOff>186417</xdr:rowOff>
    </xdr:from>
    <xdr:to>
      <xdr:col>4</xdr:col>
      <xdr:colOff>27214</xdr:colOff>
      <xdr:row>39</xdr:row>
      <xdr:rowOff>72117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8E662B3-20E0-4F54-B40F-567D1D382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682601</xdr:colOff>
      <xdr:row>3</xdr:row>
      <xdr:rowOff>95250</xdr:rowOff>
    </xdr:from>
    <xdr:to>
      <xdr:col>12</xdr:col>
      <xdr:colOff>455359</xdr:colOff>
      <xdr:row>8</xdr:row>
      <xdr:rowOff>54430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516831C7-0256-44AD-BFA6-1B901302074D}"/>
            </a:ext>
          </a:extLst>
        </xdr:cNvPr>
        <xdr:cNvGrpSpPr/>
      </xdr:nvGrpSpPr>
      <xdr:grpSpPr>
        <a:xfrm>
          <a:off x="8874101" y="938893"/>
          <a:ext cx="3786865" cy="911680"/>
          <a:chOff x="8504464" y="1042306"/>
          <a:chExt cx="3800473" cy="911680"/>
        </a:xfrm>
      </xdr:grpSpPr>
      <xdr:sp macro="" textlink="">
        <xdr:nvSpPr>
          <xdr:cNvPr id="22" name="Retângulo 21">
            <a:extLst>
              <a:ext uri="{FF2B5EF4-FFF2-40B4-BE49-F238E27FC236}">
                <a16:creationId xmlns:a16="http://schemas.microsoft.com/office/drawing/2014/main" id="{BB440F32-906A-4CB5-A08D-C7CB61089328}"/>
              </a:ext>
            </a:extLst>
          </xdr:cNvPr>
          <xdr:cNvSpPr/>
        </xdr:nvSpPr>
        <xdr:spPr>
          <a:xfrm>
            <a:off x="8504464" y="1042306"/>
            <a:ext cx="3668476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187D3903-2DBF-4627-A33D-830F5BC36787}"/>
              </a:ext>
            </a:extLst>
          </xdr:cNvPr>
          <xdr:cNvSpPr txBox="1"/>
        </xdr:nvSpPr>
        <xdr:spPr>
          <a:xfrm>
            <a:off x="9405254" y="1064079"/>
            <a:ext cx="1347107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Posição</a:t>
            </a:r>
            <a:r>
              <a:rPr lang="pt-BR" sz="1200" baseline="0">
                <a:solidFill>
                  <a:schemeClr val="bg1">
                    <a:lumMod val="50000"/>
                  </a:schemeClr>
                </a:solidFill>
              </a:rPr>
              <a:t> Atual</a:t>
            </a:r>
            <a:endParaRPr lang="pt-BR" sz="1200">
              <a:solidFill>
                <a:schemeClr val="bg1">
                  <a:lumMod val="50000"/>
                </a:schemeClr>
              </a:solidFill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8F52A22E-AAAD-47E6-8B8C-724954D48339}"/>
              </a:ext>
            </a:extLst>
          </xdr:cNvPr>
          <xdr:cNvCxnSpPr/>
        </xdr:nvCxnSpPr>
        <xdr:spPr>
          <a:xfrm>
            <a:off x="9391647" y="1159330"/>
            <a:ext cx="0" cy="691243"/>
          </a:xfrm>
          <a:prstGeom prst="line">
            <a:avLst/>
          </a:prstGeom>
          <a:ln w="28575">
            <a:solidFill>
              <a:srgbClr val="5C95F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Auxiliar!AB3">
        <xdr:nvSpPr>
          <xdr:cNvPr id="25" name="CaixaDeTexto 24">
            <a:extLst>
              <a:ext uri="{FF2B5EF4-FFF2-40B4-BE49-F238E27FC236}">
                <a16:creationId xmlns:a16="http://schemas.microsoft.com/office/drawing/2014/main" id="{46E4F6B5-7664-4422-AC72-E41FDB5AEEB3}"/>
              </a:ext>
            </a:extLst>
          </xdr:cNvPr>
          <xdr:cNvSpPr txBox="1"/>
        </xdr:nvSpPr>
        <xdr:spPr>
          <a:xfrm>
            <a:off x="9421581" y="1311730"/>
            <a:ext cx="2883356" cy="6204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171FC1DD-B7C6-4A9D-B846-210A40AF0889}" type="TxLink">
              <a:rPr lang="en-US" sz="3200" b="0" i="0" u="none" strike="noStrike">
                <a:solidFill>
                  <a:srgbClr val="5C95F2"/>
                </a:solidFill>
                <a:latin typeface="Calibri"/>
                <a:cs typeface="Calibri"/>
              </a:rPr>
              <a:pPr algn="l"/>
              <a:t> R$ 14.258,04 </a:t>
            </a:fld>
            <a:endParaRPr lang="pt-BR" sz="3200">
              <a:solidFill>
                <a:srgbClr val="5C95F2"/>
              </a:solidFill>
            </a:endParaRPr>
          </a:p>
        </xdr:txBody>
      </xdr:sp>
    </xdr:grpSp>
    <xdr:clientData/>
  </xdr:twoCellAnchor>
  <xdr:twoCellAnchor>
    <xdr:from>
      <xdr:col>13</xdr:col>
      <xdr:colOff>489110</xdr:colOff>
      <xdr:row>3</xdr:row>
      <xdr:rowOff>95250</xdr:rowOff>
    </xdr:from>
    <xdr:to>
      <xdr:col>13</xdr:col>
      <xdr:colOff>4161220</xdr:colOff>
      <xdr:row>8</xdr:row>
      <xdr:rowOff>54430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4994715B-66C5-4883-A1EB-88BAAE1AB127}"/>
            </a:ext>
          </a:extLst>
        </xdr:cNvPr>
        <xdr:cNvGrpSpPr/>
      </xdr:nvGrpSpPr>
      <xdr:grpSpPr>
        <a:xfrm>
          <a:off x="14177896" y="938893"/>
          <a:ext cx="3672110" cy="911680"/>
          <a:chOff x="14129651" y="998763"/>
          <a:chExt cx="3668400" cy="911680"/>
        </a:xfrm>
      </xdr:grpSpPr>
      <xdr:sp macro="" textlink="">
        <xdr:nvSpPr>
          <xdr:cNvPr id="34" name="Retângulo 33">
            <a:extLst>
              <a:ext uri="{FF2B5EF4-FFF2-40B4-BE49-F238E27FC236}">
                <a16:creationId xmlns:a16="http://schemas.microsoft.com/office/drawing/2014/main" id="{04C3AD14-426D-4C62-88DA-07A7C4C0F7BB}"/>
              </a:ext>
            </a:extLst>
          </xdr:cNvPr>
          <xdr:cNvSpPr/>
        </xdr:nvSpPr>
        <xdr:spPr>
          <a:xfrm>
            <a:off x="14129651" y="998763"/>
            <a:ext cx="3668400" cy="911680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5" name="CaixaDeTexto 34">
            <a:extLst>
              <a:ext uri="{FF2B5EF4-FFF2-40B4-BE49-F238E27FC236}">
                <a16:creationId xmlns:a16="http://schemas.microsoft.com/office/drawing/2014/main" id="{D683991E-9275-4DF5-8107-D36D764B2FEF}"/>
              </a:ext>
            </a:extLst>
          </xdr:cNvPr>
          <xdr:cNvSpPr txBox="1"/>
        </xdr:nvSpPr>
        <xdr:spPr>
          <a:xfrm>
            <a:off x="15068543" y="1012372"/>
            <a:ext cx="1654636" cy="367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>
                <a:solidFill>
                  <a:schemeClr val="bg1">
                    <a:lumMod val="50000"/>
                  </a:schemeClr>
                </a:solidFill>
              </a:rPr>
              <a:t>Lucro/Prejuízo Atual</a:t>
            </a:r>
          </a:p>
        </xdr:txBody>
      </xdr:sp>
      <xdr:cxnSp macro="">
        <xdr:nvCxnSpPr>
          <xdr:cNvPr id="36" name="Conector reto 35">
            <a:extLst>
              <a:ext uri="{FF2B5EF4-FFF2-40B4-BE49-F238E27FC236}">
                <a16:creationId xmlns:a16="http://schemas.microsoft.com/office/drawing/2014/main" id="{B676B8FC-8A44-440B-B0F7-2964439F3203}"/>
              </a:ext>
            </a:extLst>
          </xdr:cNvPr>
          <xdr:cNvCxnSpPr/>
        </xdr:nvCxnSpPr>
        <xdr:spPr>
          <a:xfrm>
            <a:off x="15054936" y="1094016"/>
            <a:ext cx="0" cy="715735"/>
          </a:xfrm>
          <a:prstGeom prst="line">
            <a:avLst/>
          </a:prstGeom>
          <a:ln w="28575">
            <a:solidFill>
              <a:srgbClr val="5C95F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Auxiliar!AB5">
        <xdr:nvSpPr>
          <xdr:cNvPr id="37" name="CaixaDeTexto 36">
            <a:extLst>
              <a:ext uri="{FF2B5EF4-FFF2-40B4-BE49-F238E27FC236}">
                <a16:creationId xmlns:a16="http://schemas.microsoft.com/office/drawing/2014/main" id="{326A716B-26A6-4D24-880D-7DAC6EB631FD}"/>
              </a:ext>
            </a:extLst>
          </xdr:cNvPr>
          <xdr:cNvSpPr txBox="1"/>
        </xdr:nvSpPr>
        <xdr:spPr>
          <a:xfrm>
            <a:off x="15112084" y="1287237"/>
            <a:ext cx="2590809" cy="5769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fld id="{DE58A858-C899-4108-8DD2-9193361D7A86}" type="TxLink">
              <a:rPr lang="en-US" sz="3200" b="0" i="0" u="none" strike="noStrike">
                <a:solidFill>
                  <a:srgbClr val="5C95F2"/>
                </a:solidFill>
                <a:latin typeface="Calibri"/>
                <a:cs typeface="Calibri"/>
              </a:rPr>
              <a:pPr algn="l"/>
              <a:t> R$ 193,14 </a:t>
            </a:fld>
            <a:endParaRPr lang="pt-BR" sz="3200">
              <a:solidFill>
                <a:srgbClr val="5C95F2"/>
              </a:solidFill>
            </a:endParaRPr>
          </a:p>
        </xdr:txBody>
      </xdr:sp>
    </xdr:grpSp>
    <xdr:clientData/>
  </xdr:twoCellAnchor>
  <xdr:twoCellAnchor editAs="oneCell">
    <xdr:from>
      <xdr:col>10</xdr:col>
      <xdr:colOff>830036</xdr:colOff>
      <xdr:row>4</xdr:row>
      <xdr:rowOff>27215</xdr:rowOff>
    </xdr:from>
    <xdr:to>
      <xdr:col>10</xdr:col>
      <xdr:colOff>1389833</xdr:colOff>
      <xdr:row>7</xdr:row>
      <xdr:rowOff>54429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E4F69472-D28F-4D62-B72C-33D2DE637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1536" y="1061358"/>
          <a:ext cx="559797" cy="59871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4</xdr:row>
      <xdr:rowOff>41166</xdr:rowOff>
    </xdr:from>
    <xdr:to>
      <xdr:col>7</xdr:col>
      <xdr:colOff>734785</xdr:colOff>
      <xdr:row>7</xdr:row>
      <xdr:rowOff>117297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0F1D43F-FE67-470A-B828-69A8137B3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214" y="1075309"/>
          <a:ext cx="639535" cy="647631"/>
        </a:xfrm>
        <a:prstGeom prst="rect">
          <a:avLst/>
        </a:prstGeom>
      </xdr:spPr>
    </xdr:pic>
    <xdr:clientData/>
  </xdr:twoCellAnchor>
  <xdr:twoCellAnchor editAs="oneCell">
    <xdr:from>
      <xdr:col>13</xdr:col>
      <xdr:colOff>567137</xdr:colOff>
      <xdr:row>4</xdr:row>
      <xdr:rowOff>176895</xdr:rowOff>
    </xdr:from>
    <xdr:to>
      <xdr:col>13</xdr:col>
      <xdr:colOff>1265463</xdr:colOff>
      <xdr:row>7</xdr:row>
      <xdr:rowOff>68036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A50B5035-C5C1-40C4-8F99-475CE7FE1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5923" y="1211038"/>
          <a:ext cx="698326" cy="4626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1</xdr:row>
      <xdr:rowOff>190500</xdr:rowOff>
    </xdr:from>
    <xdr:to>
      <xdr:col>9</xdr:col>
      <xdr:colOff>423182</xdr:colOff>
      <xdr:row>2</xdr:row>
      <xdr:rowOff>47625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98D0D-C1D0-4DF6-BC0C-D5A19F234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5" y="381000"/>
          <a:ext cx="404132" cy="314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361951</xdr:colOff>
      <xdr:row>1</xdr:row>
      <xdr:rowOff>190500</xdr:rowOff>
    </xdr:from>
    <xdr:to>
      <xdr:col>7</xdr:col>
      <xdr:colOff>766083</xdr:colOff>
      <xdr:row>2</xdr:row>
      <xdr:rowOff>47625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471E3-78E3-487D-B41C-44DF0FA7F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1" y="381000"/>
          <a:ext cx="404132" cy="3143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8" name="Tabela59" displayName="Tabela59" ref="H26:Q40" totalsRowShown="0" headerRowDxfId="50" dataDxfId="49">
  <autoFilter ref="H26:Q40"/>
  <tableColumns count="10">
    <tableColumn id="1" name="Ativo" dataDxfId="48"/>
    <tableColumn id="9" name="Produto" dataDxfId="47"/>
    <tableColumn id="7" name="Compra/Venda" dataDxfId="46"/>
    <tableColumn id="2" name="Corretora/Banco" dataDxfId="45"/>
    <tableColumn id="3" name="Data" dataDxfId="44"/>
    <tableColumn id="4" name="Quantidade" dataDxfId="43"/>
    <tableColumn id="5" name="Preço" dataDxfId="42" dataCellStyle="Moeda"/>
    <tableColumn id="8" name="Valor Movimentado" dataDxfId="41" dataCellStyle="Moeda">
      <calculatedColumnFormula>Tabela59[[#This Row],[Preço]]*Tabela59[[#This Row],[Quantidade]]</calculatedColumnFormula>
    </tableColumn>
    <tableColumn id="6" name="Tarifas" dataDxfId="40" dataCellStyle="Moeda">
      <calculatedColumnFormula>Tabela59[[#This Row],[Quantidade]]*Tabela59[[#This Row],[Preço]]</calculatedColumnFormula>
    </tableColumn>
    <tableColumn id="11" name="Valor líquido" dataDxfId="39" dataCellStyle="Moeda">
      <calculatedColumnFormula>IF(Tabela59[[#This Row],[Compra/Venda]]="C",Tabela59[[#This Row],[Valor Movimentado]]+Tabela59[[#This Row],[Tarifas]],Tabela59[[#This Row],[Valor Movimentado]]-Tabela59[[#This Row],[Tarifas]])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V26:W35" totalsRowShown="0" headerRowDxfId="38" tableBorderDxfId="37">
  <autoFilter ref="V26:W35"/>
  <tableColumns count="2">
    <tableColumn id="1" name="Ativo" dataDxfId="36"/>
    <tableColumn id="2" name="Preço Atual" dataDxfId="35" dataCellStyle="Moed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9" name="Tabela9" displayName="Tabela9" ref="H30:S46" totalsRowShown="0" headerRowDxfId="33" dataDxfId="32">
  <autoFilter ref="H30:S46"/>
  <tableColumns count="12">
    <tableColumn id="1" name="Data" dataDxfId="31"/>
    <tableColumn id="2" name="Aporte/Resgate" dataDxfId="30"/>
    <tableColumn id="3" name="Produto" dataDxfId="29"/>
    <tableColumn id="4" name="Emissor" dataDxfId="28"/>
    <tableColumn id="12" name="Corretora/Banco" dataDxfId="27"/>
    <tableColumn id="9" name="Data de Vencimento" dataDxfId="26"/>
    <tableColumn id="8" name="Ativo" dataDxfId="25">
      <calculatedColumnFormula>Tabela9[[#This Row],[Produto]] &amp; " " &amp; Tabela9[[#This Row],[Emissor]] &amp; " " &amp; " VCTO " &amp; TEXT(Tabela9[[#This Row],[Data de Vencimento]],"dd/mm/aaaa")</calculatedColumnFormula>
    </tableColumn>
    <tableColumn id="11" name="Quantidade" dataDxfId="24"/>
    <tableColumn id="10" name="Preço" dataDxfId="23" dataCellStyle="Moeda"/>
    <tableColumn id="5" name="Valor Movimentado" dataDxfId="22" dataCellStyle="Moeda">
      <calculatedColumnFormula>Tabela9[[#This Row],[Quantidade]]*Tabela9[[#This Row],[Preço]]</calculatedColumnFormula>
    </tableColumn>
    <tableColumn id="6" name="Taxas" dataDxfId="21" dataCellStyle="Moeda"/>
    <tableColumn id="7" name="Valor Líquido" dataDxfId="20" dataCellStyle="Moeda">
      <calculatedColumnFormula>IF(Tabela9[[#This Row],[Aporte/Resgate]]="A",Tabela9[[#This Row],[Valor Movimentado]]+Tabela9[[#This Row],[Taxas]],Tabela9[[#This Row],[Valor Movimentado]]-Tabela9[[#This Row],[Taxas]])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X30:Y43" totalsRowShown="0" headerRowDxfId="19">
  <autoFilter ref="X30:Y43"/>
  <tableColumns count="2">
    <tableColumn id="1" name="Produto"/>
    <tableColumn id="2" name="Preço Atual" dataCellStyle="Moeda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6" name="CONTAS_E_POUPANCA" displayName="CONTAS_E_POUPANCA" ref="C6:H11" totalsRowShown="0" headerRowDxfId="14" dataDxfId="13">
  <autoFilter ref="C6:H11"/>
  <tableColumns count="6">
    <tableColumn id="2" name="Nome da Conta" dataDxfId="12"/>
    <tableColumn id="8" name="Tipo" dataDxfId="11"/>
    <tableColumn id="1" name="Agência" dataDxfId="10"/>
    <tableColumn id="4" name="Conta" dataDxfId="9"/>
    <tableColumn id="5" name="Saldo Inicial" dataDxfId="8" dataCellStyle="Moeda"/>
    <tableColumn id="3" name="Saldo Final" dataDxfId="7">
      <calculatedColumnFormula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calculatedColumnFormula>
    </tableColumn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10" name="Tabela10" displayName="Tabela10" ref="C5:G40" totalsRowShown="0" headerRowDxfId="6" dataDxfId="5">
  <autoFilter ref="C5:G40"/>
  <tableColumns count="5">
    <tableColumn id="1" name="Data" dataDxfId="4"/>
    <tableColumn id="2" name="Nome da Conta" dataDxfId="3"/>
    <tableColumn id="5" name="Investimento" dataDxfId="2"/>
    <tableColumn id="6" name="Valor" dataDxfId="1" dataCellStyle="Moeda"/>
    <tableColumn id="3" name="Observação" dataDxfId="0" dataCellStyle="Porcentage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11" name="RENDA_VAR" displayName="RENDA_VAR" ref="A1:A5" totalsRowShown="0">
  <autoFilter ref="A1:A5"/>
  <tableColumns count="1">
    <tableColumn id="1" name="Renda Variável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2" name="RENDA_FIXA" displayName="RENDA_FIXA" ref="C1:C12" totalsRowShown="0">
  <autoFilter ref="C1:C12"/>
  <tableColumns count="1">
    <tableColumn id="1" name="Renda Fixa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14" name="CONTAS" displayName="CONTAS" ref="E1:E3" totalsRowShown="0">
  <autoFilter ref="E1:E3"/>
  <tableColumns count="1">
    <tableColumn id="1" name="Conta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tabSelected="1" topLeftCell="A43" workbookViewId="0">
      <selection activeCell="Q141" sqref="Q141"/>
    </sheetView>
  </sheetViews>
  <sheetFormatPr defaultRowHeight="15" x14ac:dyDescent="0.25"/>
  <cols>
    <col min="1" max="1" width="2.140625" style="14" customWidth="1"/>
    <col min="2" max="2" width="26.5703125" style="14" customWidth="1"/>
    <col min="3" max="3" width="0.28515625" customWidth="1"/>
    <col min="4" max="4" width="1.5703125" customWidth="1"/>
  </cols>
  <sheetData>
    <row r="1" spans="5:20" s="14" customFormat="1" x14ac:dyDescent="0.25"/>
    <row r="2" spans="5:20" ht="36" x14ac:dyDescent="0.55000000000000004">
      <c r="E2" s="24" t="s">
        <v>116</v>
      </c>
    </row>
    <row r="5" spans="5:20" ht="19.5" thickBot="1" x14ac:dyDescent="0.35">
      <c r="E5" s="70" t="s">
        <v>117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21" spans="5:20" ht="19.5" thickBot="1" x14ac:dyDescent="0.35">
      <c r="E21" s="70" t="s">
        <v>118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77" spans="5:20" ht="19.5" thickBot="1" x14ac:dyDescent="0.35">
      <c r="E77" s="70" t="s">
        <v>119</v>
      </c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</row>
    <row r="91" spans="5:20" ht="19.5" thickBot="1" x14ac:dyDescent="0.35">
      <c r="E91" s="70" t="s">
        <v>120</v>
      </c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</row>
    <row r="101" spans="5:20" ht="19.5" thickBot="1" x14ac:dyDescent="0.35">
      <c r="E101" s="70" t="s">
        <v>121</v>
      </c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</row>
    <row r="122" spans="5:20" ht="19.5" thickBot="1" x14ac:dyDescent="0.35">
      <c r="E122" s="70" t="s">
        <v>122</v>
      </c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selection activeCell="R17" sqref="R17"/>
    </sheetView>
  </sheetViews>
  <sheetFormatPr defaultColWidth="0" defaultRowHeight="15" zeroHeight="1" x14ac:dyDescent="0.25"/>
  <cols>
    <col min="1" max="1" width="2.140625" style="14" customWidth="1"/>
    <col min="2" max="2" width="26.5703125" style="14" customWidth="1"/>
    <col min="3" max="3" width="0.28515625" style="14" customWidth="1"/>
    <col min="4" max="4" width="1.5703125" customWidth="1"/>
    <col min="5" max="5" width="29" customWidth="1"/>
    <col min="6" max="6" width="13.140625" customWidth="1"/>
    <col min="7" max="7" width="6.7109375" customWidth="1"/>
    <col min="8" max="8" width="18.140625" bestFit="1" customWidth="1"/>
    <col min="9" max="9" width="7" customWidth="1"/>
    <col min="10" max="10" width="9.7109375" bestFit="1" customWidth="1"/>
    <col min="11" max="12" width="9.140625" customWidth="1"/>
    <col min="13" max="13" width="14.28515625" bestFit="1" customWidth="1"/>
    <col min="14" max="18" width="9.140625" customWidth="1"/>
  </cols>
  <sheetData>
    <row r="1" spans="2:13" s="14" customFormat="1" x14ac:dyDescent="0.25">
      <c r="E1" s="51"/>
      <c r="F1" s="15"/>
      <c r="G1" s="15"/>
      <c r="H1" s="15"/>
      <c r="I1" s="15"/>
      <c r="J1" s="15"/>
    </row>
    <row r="2" spans="2:13" ht="36" x14ac:dyDescent="0.55000000000000004">
      <c r="E2" s="24" t="s">
        <v>87</v>
      </c>
      <c r="F2" s="4"/>
      <c r="G2" s="4"/>
      <c r="H2" s="4"/>
      <c r="I2" s="4"/>
      <c r="J2" s="4"/>
    </row>
    <row r="3" spans="2:13" x14ac:dyDescent="0.25"/>
    <row r="4" spans="2:13" x14ac:dyDescent="0.25">
      <c r="F4" s="36" t="s">
        <v>2</v>
      </c>
      <c r="G4" s="4"/>
      <c r="H4" s="36" t="s">
        <v>9</v>
      </c>
      <c r="J4" s="36" t="s">
        <v>92</v>
      </c>
    </row>
    <row r="5" spans="2:13" ht="19.5" thickBot="1" x14ac:dyDescent="0.35">
      <c r="E5" s="26" t="s">
        <v>88</v>
      </c>
      <c r="F5" s="37">
        <f>SUM(F6:F9)</f>
        <v>2582.5</v>
      </c>
      <c r="G5" s="35"/>
      <c r="H5" s="38">
        <f>SUM(H6:H9)</f>
        <v>33885.9</v>
      </c>
      <c r="I5" s="35"/>
      <c r="J5" s="39">
        <f>H5/(H5+H12+H21)</f>
        <v>0.25181436232218174</v>
      </c>
      <c r="M5" s="43">
        <f>H5+H12+H21</f>
        <v>134566.98691651662</v>
      </c>
    </row>
    <row r="6" spans="2:13" x14ac:dyDescent="0.25">
      <c r="B6" s="61"/>
      <c r="E6" s="30" t="s">
        <v>41</v>
      </c>
      <c r="F6" s="31">
        <f>SUMIFS('Renda Variável'!M:M,'Renda Variável'!I:I,E6,'Renda Variável'!J:J,"C")-SUMIFS('Renda Variável'!M:M,'Renda Variável'!I:I,E6,'Renda Variável'!J:J,"V")</f>
        <v>575</v>
      </c>
      <c r="G6" s="32"/>
      <c r="H6" s="33">
        <f>SUMIF(Auxiliar!H:H,E6,Auxiliar!I:I)</f>
        <v>17625.900000000001</v>
      </c>
      <c r="I6" s="32"/>
      <c r="J6" s="34">
        <f t="shared" ref="J6" si="0">H6/SUM($H$6:$H$9)</f>
        <v>0.52015440050286399</v>
      </c>
    </row>
    <row r="7" spans="2:13" x14ac:dyDescent="0.25">
      <c r="E7" s="30" t="s">
        <v>43</v>
      </c>
      <c r="F7" s="31">
        <f>SUMIFS('Renda Variável'!M:M,'Renda Variável'!I:I,E7,'Renda Variável'!J:J,"C")-SUMIFS('Renda Variável'!M:M,'Renda Variável'!I:I,E7,'Renda Variável'!J:J,"V")</f>
        <v>0</v>
      </c>
      <c r="G7" s="32"/>
      <c r="H7" s="33">
        <f>SUMIF(Auxiliar!H:H,E7,Auxiliar!I:I)</f>
        <v>0</v>
      </c>
      <c r="I7" s="32"/>
      <c r="J7" s="34">
        <f>H7/SUM($H$6:$H$9)</f>
        <v>0</v>
      </c>
    </row>
    <row r="8" spans="2:13" x14ac:dyDescent="0.25">
      <c r="E8" s="30" t="s">
        <v>44</v>
      </c>
      <c r="F8" s="31">
        <f>SUMIFS('Renda Variável'!M:M,'Renda Variável'!I:I,E8,'Renda Variável'!J:J,"C")-SUMIFS('Renda Variável'!M:M,'Renda Variável'!I:I,E8,'Renda Variável'!J:J,"V")</f>
        <v>0</v>
      </c>
      <c r="G8" s="32"/>
      <c r="H8" s="33">
        <f>SUMIF(Auxiliar!H:H,E8,Auxiliar!I:I)</f>
        <v>0</v>
      </c>
      <c r="I8" s="32"/>
      <c r="J8" s="34">
        <f t="shared" ref="J8:J9" si="1">H8/SUM($H$6:$H$9)</f>
        <v>0</v>
      </c>
    </row>
    <row r="9" spans="2:13" x14ac:dyDescent="0.25">
      <c r="E9" s="30" t="s">
        <v>42</v>
      </c>
      <c r="F9" s="31">
        <f>SUMIFS('Renda Variável'!M:M,'Renda Variável'!I:I,E9,'Renda Variável'!J:J,"C")-SUMIFS('Renda Variável'!M:M,'Renda Variável'!I:I,E9,'Renda Variável'!J:J,"V")</f>
        <v>2007.5</v>
      </c>
      <c r="G9" s="32"/>
      <c r="H9" s="33">
        <f>SUMIF(Auxiliar!H:H,E9,Auxiliar!I:I)</f>
        <v>16260</v>
      </c>
      <c r="I9" s="32"/>
      <c r="J9" s="34">
        <f t="shared" si="1"/>
        <v>0.47984559949713596</v>
      </c>
    </row>
    <row r="10" spans="2:13" x14ac:dyDescent="0.25"/>
    <row r="11" spans="2:13" x14ac:dyDescent="0.25"/>
    <row r="12" spans="2:13" ht="19.5" thickBot="1" x14ac:dyDescent="0.35">
      <c r="E12" s="28" t="s">
        <v>18</v>
      </c>
      <c r="F12" s="37">
        <f>SUM(F13:F18)</f>
        <v>139</v>
      </c>
      <c r="G12" s="27"/>
      <c r="H12" s="38">
        <f>SUM(H13:H18)</f>
        <v>14258.036916516621</v>
      </c>
      <c r="I12" s="27"/>
      <c r="J12" s="39">
        <f>H12/(H5+H12+H21)</f>
        <v>0.10595493919591213</v>
      </c>
      <c r="L12" t="s">
        <v>88</v>
      </c>
      <c r="M12" s="43">
        <f>H5</f>
        <v>33885.9</v>
      </c>
    </row>
    <row r="13" spans="2:13" x14ac:dyDescent="0.25">
      <c r="E13" s="30" t="s">
        <v>5</v>
      </c>
      <c r="F13" s="40">
        <f>SUMIFS('Renda Fixa'!O:O,'Renda Fixa'!J:J,"*Tesouro*",'Renda Fixa'!I:I,"A")-SUMIFS('Renda Fixa'!O:O,'Renda Fixa'!J:J,"*Tesouro*",'Renda Fixa'!I:I,"R")</f>
        <v>86</v>
      </c>
      <c r="G13" s="32"/>
      <c r="H13" s="33">
        <f>SUMIF(Auxiliar!W:W,"*Tesouro*",Auxiliar!X:X)</f>
        <v>9195.2063934057751</v>
      </c>
      <c r="I13" s="32"/>
      <c r="J13" s="34">
        <f>H13/SUM($H$13:$H$18)</f>
        <v>0.6449139139732466</v>
      </c>
      <c r="L13" t="s">
        <v>18</v>
      </c>
      <c r="M13" s="43">
        <f>H12</f>
        <v>14258.036916516621</v>
      </c>
    </row>
    <row r="14" spans="2:13" x14ac:dyDescent="0.25">
      <c r="E14" s="30" t="s">
        <v>22</v>
      </c>
      <c r="F14" s="40">
        <f>SUMIFS('Renda Fixa'!O:O,'Renda Fixa'!J:J,"*CDB*",'Renda Fixa'!I:I,"A")-SUMIFS('Renda Fixa'!O:O,'Renda Fixa'!J:J,"*CDB*",'Renda Fixa'!I:I,"R")</f>
        <v>14</v>
      </c>
      <c r="G14" s="32"/>
      <c r="H14" s="33">
        <f>SUMIF(Auxiliar!W:W,"*CDB*",Auxiliar!X:X)</f>
        <v>1662.2980863248235</v>
      </c>
      <c r="I14" s="32"/>
      <c r="J14" s="34">
        <f t="shared" ref="J14:J18" si="2">H14/SUM($H$13:$H$18)</f>
        <v>0.11658674304589606</v>
      </c>
      <c r="L14" t="s">
        <v>91</v>
      </c>
      <c r="M14" s="43">
        <f>H21</f>
        <v>86423.05</v>
      </c>
    </row>
    <row r="15" spans="2:13" x14ac:dyDescent="0.25">
      <c r="E15" s="30" t="s">
        <v>4</v>
      </c>
      <c r="F15" s="40">
        <f>SUMIFS('Renda Fixa'!O:O,'Renda Fixa'!J:J,E15,'Renda Fixa'!I:I,"A")-SUMIFS('Renda Fixa'!O:O,'Renda Fixa'!J:J,E15,'Renda Fixa'!I:I,"R")</f>
        <v>39</v>
      </c>
      <c r="G15" s="32"/>
      <c r="H15" s="33">
        <f>SUMIF(Auxiliar!W:W,E15,Auxiliar!X:X)</f>
        <v>3400.532436786023</v>
      </c>
      <c r="I15" s="32"/>
      <c r="J15" s="34">
        <f t="shared" si="2"/>
        <v>0.23849934298085732</v>
      </c>
    </row>
    <row r="16" spans="2:13" x14ac:dyDescent="0.25">
      <c r="E16" s="30" t="s">
        <v>89</v>
      </c>
      <c r="F16" s="40">
        <f>SUMIFS('Renda Fixa'!O:O,'Renda Fixa'!J:J,"*LCI*",'Renda Fixa'!I:I,"A")-SUMIFS('Renda Fixa'!O:O,'Renda Fixa'!J:J,"*LCI*",'Renda Fixa'!I:I,"R")</f>
        <v>0</v>
      </c>
      <c r="G16" s="32"/>
      <c r="H16" s="33">
        <f>SUMIF(Auxiliar!W:W,"*LCI*",Auxiliar!X:X)</f>
        <v>0</v>
      </c>
      <c r="I16" s="32"/>
      <c r="J16" s="34">
        <f t="shared" si="2"/>
        <v>0</v>
      </c>
    </row>
    <row r="17" spans="5:10" x14ac:dyDescent="0.25">
      <c r="E17" s="30" t="s">
        <v>90</v>
      </c>
      <c r="F17" s="40">
        <f>SUMIFS('Renda Fixa'!O:O,'Renda Fixa'!J:J,"*LCA*",'Renda Fixa'!I:I,"A")-SUMIFS('Renda Fixa'!O:O,'Renda Fixa'!J:J,"*LCA*",'Renda Fixa'!I:I,"R")</f>
        <v>0</v>
      </c>
      <c r="G17" s="32"/>
      <c r="H17" s="33">
        <f>SUMIF(Auxiliar!W:W,"*LCA*",Auxiliar!X:X)</f>
        <v>0</v>
      </c>
      <c r="I17" s="32"/>
      <c r="J17" s="34">
        <f t="shared" si="2"/>
        <v>0</v>
      </c>
    </row>
    <row r="18" spans="5:10" x14ac:dyDescent="0.25">
      <c r="E18" s="30" t="s">
        <v>39</v>
      </c>
      <c r="F18" s="40">
        <f>SUMIFS('Renda Fixa'!O:O,'Renda Fixa'!J:J,E18,'Renda Fixa'!I:I,"A")-SUMIFS('Renda Fixa'!O:O,'Renda Fixa'!J:J,E18,'Renda Fixa'!I:I,"R")</f>
        <v>0</v>
      </c>
      <c r="G18" s="32"/>
      <c r="H18" s="33">
        <f>SUMIF(Auxiliar!W:W,"*Fundo*",Auxiliar!X:X)</f>
        <v>0</v>
      </c>
      <c r="I18" s="32"/>
      <c r="J18" s="34">
        <f t="shared" si="2"/>
        <v>0</v>
      </c>
    </row>
    <row r="19" spans="5:10" x14ac:dyDescent="0.25"/>
    <row r="20" spans="5:10" x14ac:dyDescent="0.25"/>
    <row r="21" spans="5:10" ht="19.5" thickBot="1" x14ac:dyDescent="0.35">
      <c r="E21" s="29" t="s">
        <v>91</v>
      </c>
      <c r="F21" s="27"/>
      <c r="G21" s="27"/>
      <c r="H21" s="41">
        <f>SUM(H22:H23)</f>
        <v>86423.05</v>
      </c>
      <c r="I21" s="42"/>
      <c r="J21" s="39">
        <f>H21/(H5+H12+H21)</f>
        <v>0.64223069848190617</v>
      </c>
    </row>
    <row r="22" spans="5:10" x14ac:dyDescent="0.25">
      <c r="E22" s="30" t="s">
        <v>46</v>
      </c>
      <c r="F22" s="32"/>
      <c r="G22" s="32"/>
      <c r="H22" s="33">
        <f>SUMIF(Contas!D:D,Investimentos!E22,Contas!H:H)</f>
        <v>83323.05</v>
      </c>
      <c r="I22" s="32"/>
      <c r="J22" s="34">
        <f>H22/SUM($H$22:$H$23)</f>
        <v>0.9641299398713653</v>
      </c>
    </row>
    <row r="23" spans="5:10" x14ac:dyDescent="0.25">
      <c r="E23" s="30" t="s">
        <v>21</v>
      </c>
      <c r="F23" s="32"/>
      <c r="G23" s="32"/>
      <c r="H23" s="33">
        <f>SUMIF(Contas!D:D,Investimentos!E23,Contas!H:H)</f>
        <v>3100</v>
      </c>
      <c r="I23" s="32"/>
      <c r="J23" s="34">
        <f>H23/SUM($H$22:$H$23)</f>
        <v>3.5870060128634661E-2</v>
      </c>
    </row>
    <row r="24" spans="5:10" x14ac:dyDescent="0.25"/>
    <row r="25" spans="5:10" x14ac:dyDescent="0.25"/>
    <row r="26" spans="5:10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W45"/>
  <sheetViews>
    <sheetView showGridLines="0" zoomScale="70" zoomScaleNormal="70" workbookViewId="0">
      <selection activeCell="Q27" sqref="Q27"/>
    </sheetView>
  </sheetViews>
  <sheetFormatPr defaultRowHeight="15" x14ac:dyDescent="0.25"/>
  <cols>
    <col min="1" max="1" width="3.42578125" style="14" customWidth="1"/>
    <col min="2" max="2" width="11.85546875" style="14" customWidth="1"/>
    <col min="3" max="3" width="19.7109375" style="14" bestFit="1" customWidth="1"/>
    <col min="4" max="4" width="13" style="14" customWidth="1"/>
    <col min="5" max="5" width="2.85546875" style="52" customWidth="1"/>
    <col min="6" max="7" width="1.42578125" style="53" customWidth="1"/>
    <col min="8" max="8" width="20.85546875" style="4" customWidth="1"/>
    <col min="9" max="9" width="17.7109375" style="4" customWidth="1"/>
    <col min="10" max="10" width="25.28515625" style="4" customWidth="1"/>
    <col min="11" max="11" width="24" style="4" bestFit="1" customWidth="1"/>
    <col min="12" max="12" width="19.7109375" style="4" customWidth="1"/>
    <col min="13" max="13" width="19.140625" style="4" bestFit="1" customWidth="1"/>
    <col min="14" max="14" width="19.85546875" style="4" customWidth="1"/>
    <col min="15" max="15" width="23.7109375" style="4" customWidth="1"/>
    <col min="16" max="16" width="23.140625" style="4" bestFit="1" customWidth="1"/>
    <col min="17" max="17" width="19.140625" style="4" bestFit="1" customWidth="1"/>
    <col min="23" max="23" width="16.85546875" customWidth="1"/>
    <col min="24" max="24" width="30.140625" customWidth="1"/>
  </cols>
  <sheetData>
    <row r="1" spans="2:17" s="14" customFormat="1" ht="25.5" customHeight="1" x14ac:dyDescent="0.25">
      <c r="E1" s="52"/>
      <c r="F1" s="52"/>
      <c r="G1" s="52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ht="36" x14ac:dyDescent="0.55000000000000004">
      <c r="H2" s="18" t="s">
        <v>47</v>
      </c>
    </row>
    <row r="12" spans="2:17" x14ac:dyDescent="0.25">
      <c r="B12" s="56" t="s">
        <v>9</v>
      </c>
      <c r="C12" s="57">
        <f>SUM(C13:C16)</f>
        <v>33885.9</v>
      </c>
      <c r="D12" s="59">
        <f>SUM(D13:D16)</f>
        <v>1</v>
      </c>
    </row>
    <row r="13" spans="2:17" x14ac:dyDescent="0.25">
      <c r="B13" s="54" t="s">
        <v>41</v>
      </c>
      <c r="C13" s="55">
        <f>SUMIF(Auxiliar!H:H,'Renda Variável'!B13,Auxiliar!I:I)</f>
        <v>17625.900000000001</v>
      </c>
      <c r="D13" s="58">
        <f>C13/$C$12</f>
        <v>0.52015440050286399</v>
      </c>
    </row>
    <row r="14" spans="2:17" x14ac:dyDescent="0.25">
      <c r="B14" s="54" t="s">
        <v>43</v>
      </c>
      <c r="C14" s="55">
        <f>SUMIF(Auxiliar!H:H,'Renda Variável'!B14,Auxiliar!I:I)</f>
        <v>0</v>
      </c>
      <c r="D14" s="58">
        <f>C14/$C$12</f>
        <v>0</v>
      </c>
    </row>
    <row r="15" spans="2:17" x14ac:dyDescent="0.25">
      <c r="B15" s="54" t="s">
        <v>44</v>
      </c>
      <c r="C15" s="55">
        <f>SUMIF(Auxiliar!H:H,'Renda Variável'!B15,Auxiliar!I:I)</f>
        <v>0</v>
      </c>
      <c r="D15" s="58">
        <f>C15/$C$12</f>
        <v>0</v>
      </c>
    </row>
    <row r="16" spans="2:17" x14ac:dyDescent="0.25">
      <c r="B16" s="54" t="s">
        <v>42</v>
      </c>
      <c r="C16" s="55">
        <f>SUMIF(Auxiliar!H:H,'Renda Variável'!B16,Auxiliar!I:I)</f>
        <v>16260</v>
      </c>
      <c r="D16" s="58">
        <f>C16/$C$12</f>
        <v>0.47984559949713596</v>
      </c>
    </row>
    <row r="19" spans="3:23" x14ac:dyDescent="0.25">
      <c r="C19" s="60" t="s">
        <v>30</v>
      </c>
    </row>
    <row r="26" spans="3:23" x14ac:dyDescent="0.25">
      <c r="H26" s="15" t="s">
        <v>3</v>
      </c>
      <c r="I26" s="15" t="s">
        <v>37</v>
      </c>
      <c r="J26" s="15" t="s">
        <v>19</v>
      </c>
      <c r="K26" s="15" t="s">
        <v>7</v>
      </c>
      <c r="L26" s="15" t="s">
        <v>12</v>
      </c>
      <c r="M26" s="15" t="s">
        <v>2</v>
      </c>
      <c r="N26" s="15" t="s">
        <v>33</v>
      </c>
      <c r="O26" s="15" t="s">
        <v>34</v>
      </c>
      <c r="P26" s="15" t="s">
        <v>35</v>
      </c>
      <c r="Q26" s="15" t="s">
        <v>40</v>
      </c>
      <c r="V26" s="67" t="s">
        <v>3</v>
      </c>
      <c r="W26" s="68" t="s">
        <v>100</v>
      </c>
    </row>
    <row r="27" spans="3:23" x14ac:dyDescent="0.25">
      <c r="H27" s="4" t="s">
        <v>17</v>
      </c>
      <c r="I27" s="4" t="s">
        <v>41</v>
      </c>
      <c r="J27" s="4" t="s">
        <v>20</v>
      </c>
      <c r="K27" s="4" t="s">
        <v>11</v>
      </c>
      <c r="L27" s="3">
        <v>43723</v>
      </c>
      <c r="M27" s="4">
        <v>2000</v>
      </c>
      <c r="N27" s="7">
        <v>10.64</v>
      </c>
      <c r="O27" s="10">
        <f>Tabela59[[#This Row],[Preço]]*Tabela59[[#This Row],[Quantidade]]</f>
        <v>21280</v>
      </c>
      <c r="P27" s="71">
        <v>2</v>
      </c>
      <c r="Q27" s="10">
        <f>IF(Tabela59[[#This Row],[Compra/Venda]]="C",Tabela59[[#This Row],[Valor Movimentado]]+Tabela59[[#This Row],[Tarifas]],Tabela59[[#This Row],[Valor Movimentado]]-Tabela59[[#This Row],[Tarifas]])</f>
        <v>21282</v>
      </c>
      <c r="V27" s="66" t="s">
        <v>17</v>
      </c>
      <c r="W27" s="65">
        <v>12.5</v>
      </c>
    </row>
    <row r="28" spans="3:23" x14ac:dyDescent="0.25">
      <c r="H28" s="4" t="s">
        <v>25</v>
      </c>
      <c r="I28" s="4" t="s">
        <v>41</v>
      </c>
      <c r="J28" s="4" t="s">
        <v>20</v>
      </c>
      <c r="K28" s="4" t="s">
        <v>11</v>
      </c>
      <c r="L28" s="3">
        <v>43723</v>
      </c>
      <c r="M28" s="4">
        <v>100</v>
      </c>
      <c r="N28" s="7">
        <v>31.99</v>
      </c>
      <c r="O28" s="10">
        <f>Tabela59[[#This Row],[Preço]]*Tabela59[[#This Row],[Quantidade]]</f>
        <v>3199</v>
      </c>
      <c r="P28" s="71">
        <v>2</v>
      </c>
      <c r="Q28" s="10">
        <f>IF(Tabela59[[#This Row],[Compra/Venda]]="C",Tabela59[[#This Row],[Valor Movimentado]]+Tabela59[[#This Row],[Tarifas]],Tabela59[[#This Row],[Valor Movimentado]]-Tabela59[[#This Row],[Tarifas]])</f>
        <v>3201</v>
      </c>
      <c r="V28" s="66" t="s">
        <v>25</v>
      </c>
      <c r="W28" s="65">
        <v>45</v>
      </c>
    </row>
    <row r="29" spans="3:23" x14ac:dyDescent="0.25">
      <c r="H29" s="4" t="s">
        <v>26</v>
      </c>
      <c r="I29" s="4" t="s">
        <v>41</v>
      </c>
      <c r="J29" s="4" t="s">
        <v>20</v>
      </c>
      <c r="K29" s="4" t="s">
        <v>11</v>
      </c>
      <c r="L29" s="3">
        <v>43723</v>
      </c>
      <c r="M29" s="4">
        <v>200</v>
      </c>
      <c r="N29" s="7">
        <v>45.3</v>
      </c>
      <c r="O29" s="10">
        <f>Tabela59[[#This Row],[Preço]]*Tabela59[[#This Row],[Quantidade]]</f>
        <v>9060</v>
      </c>
      <c r="P29" s="71">
        <v>2</v>
      </c>
      <c r="Q29" s="10">
        <f>IF(Tabela59[[#This Row],[Compra/Venda]]="C",Tabela59[[#This Row],[Valor Movimentado]]+Tabela59[[#This Row],[Tarifas]],Tabela59[[#This Row],[Valor Movimentado]]-Tabela59[[#This Row],[Tarifas]])</f>
        <v>9062</v>
      </c>
      <c r="V29" s="66" t="s">
        <v>26</v>
      </c>
      <c r="W29" s="65">
        <v>42.35</v>
      </c>
    </row>
    <row r="30" spans="3:23" x14ac:dyDescent="0.25">
      <c r="H30" s="4" t="s">
        <v>27</v>
      </c>
      <c r="I30" s="4" t="s">
        <v>41</v>
      </c>
      <c r="J30" s="4" t="s">
        <v>20</v>
      </c>
      <c r="K30" s="4" t="s">
        <v>11</v>
      </c>
      <c r="L30" s="3">
        <v>43723</v>
      </c>
      <c r="M30" s="4">
        <v>100</v>
      </c>
      <c r="N30" s="7">
        <v>28.99</v>
      </c>
      <c r="O30" s="10">
        <f>Tabela59[[#This Row],[Preço]]*Tabela59[[#This Row],[Quantidade]]</f>
        <v>2899</v>
      </c>
      <c r="P30" s="71">
        <v>2</v>
      </c>
      <c r="Q30" s="10">
        <f>IF(Tabela59[[#This Row],[Compra/Venda]]="C",Tabela59[[#This Row],[Valor Movimentado]]+Tabela59[[#This Row],[Tarifas]],Tabela59[[#This Row],[Valor Movimentado]]-Tabela59[[#This Row],[Tarifas]])</f>
        <v>2901</v>
      </c>
      <c r="V30" s="66" t="s">
        <v>27</v>
      </c>
      <c r="W30" s="65">
        <v>31.05</v>
      </c>
    </row>
    <row r="31" spans="3:23" x14ac:dyDescent="0.25">
      <c r="H31" s="4" t="s">
        <v>28</v>
      </c>
      <c r="I31" s="4" t="s">
        <v>41</v>
      </c>
      <c r="J31" s="4" t="s">
        <v>20</v>
      </c>
      <c r="K31" s="4" t="s">
        <v>11</v>
      </c>
      <c r="L31" s="3">
        <v>43723</v>
      </c>
      <c r="M31" s="4">
        <v>55</v>
      </c>
      <c r="N31" s="7">
        <v>65.010000000000005</v>
      </c>
      <c r="O31" s="10">
        <f>Tabela59[[#This Row],[Preço]]*Tabela59[[#This Row],[Quantidade]]</f>
        <v>3575.55</v>
      </c>
      <c r="P31" s="71">
        <v>2</v>
      </c>
      <c r="Q31" s="10">
        <f>IF(Tabela59[[#This Row],[Compra/Venda]]="C",Tabela59[[#This Row],[Valor Movimentado]]+Tabela59[[#This Row],[Tarifas]],Tabela59[[#This Row],[Valor Movimentado]]-Tabela59[[#This Row],[Tarifas]])</f>
        <v>3577.55</v>
      </c>
      <c r="V31" s="66" t="s">
        <v>28</v>
      </c>
      <c r="W31" s="65">
        <v>65.180000000000007</v>
      </c>
    </row>
    <row r="32" spans="3:23" x14ac:dyDescent="0.25">
      <c r="H32" s="4" t="s">
        <v>29</v>
      </c>
      <c r="I32" s="4" t="s">
        <v>41</v>
      </c>
      <c r="J32" s="4" t="s">
        <v>20</v>
      </c>
      <c r="K32" s="4" t="s">
        <v>11</v>
      </c>
      <c r="L32" s="3">
        <v>43723</v>
      </c>
      <c r="M32" s="4">
        <v>300</v>
      </c>
      <c r="N32" s="7">
        <v>13.1</v>
      </c>
      <c r="O32" s="10">
        <f>Tabela59[[#This Row],[Preço]]*Tabela59[[#This Row],[Quantidade]]</f>
        <v>3930</v>
      </c>
      <c r="P32" s="71">
        <v>2</v>
      </c>
      <c r="Q32" s="10">
        <f>IF(Tabela59[[#This Row],[Compra/Venda]]="C",Tabela59[[#This Row],[Valor Movimentado]]+Tabela59[[#This Row],[Tarifas]],Tabela59[[#This Row],[Valor Movimentado]]-Tabela59[[#This Row],[Tarifas]])</f>
        <v>3932</v>
      </c>
      <c r="V32" s="66" t="s">
        <v>29</v>
      </c>
      <c r="W32" s="65">
        <v>9.6</v>
      </c>
    </row>
    <row r="33" spans="8:23" x14ac:dyDescent="0.25">
      <c r="H33" s="4" t="s">
        <v>17</v>
      </c>
      <c r="I33" s="4" t="s">
        <v>41</v>
      </c>
      <c r="J33" s="4" t="s">
        <v>31</v>
      </c>
      <c r="K33" s="4" t="s">
        <v>11</v>
      </c>
      <c r="L33" s="3">
        <v>44098</v>
      </c>
      <c r="M33" s="4">
        <v>1000</v>
      </c>
      <c r="N33" s="7">
        <v>12.5</v>
      </c>
      <c r="O33" s="10">
        <f>Tabela59[[#This Row],[Preço]]*Tabela59[[#This Row],[Quantidade]]</f>
        <v>12500</v>
      </c>
      <c r="P33" s="71">
        <v>2</v>
      </c>
      <c r="Q33" s="10">
        <f>IF(Tabela59[[#This Row],[Compra/Venda]]="C",Tabela59[[#This Row],[Valor Movimentado]]+Tabela59[[#This Row],[Tarifas]],Tabela59[[#This Row],[Valor Movimentado]]-Tabela59[[#This Row],[Tarifas]])</f>
        <v>12498</v>
      </c>
      <c r="V33" s="66" t="s">
        <v>14</v>
      </c>
      <c r="W33" s="65">
        <v>800</v>
      </c>
    </row>
    <row r="34" spans="8:23" x14ac:dyDescent="0.25">
      <c r="H34" s="4" t="s">
        <v>29</v>
      </c>
      <c r="I34" s="4" t="s">
        <v>41</v>
      </c>
      <c r="J34" s="4" t="s">
        <v>31</v>
      </c>
      <c r="K34" s="4" t="s">
        <v>11</v>
      </c>
      <c r="L34" s="3">
        <v>44098</v>
      </c>
      <c r="M34" s="4">
        <v>90</v>
      </c>
      <c r="N34" s="7">
        <v>2.2999999999999998</v>
      </c>
      <c r="O34" s="10">
        <f>Tabela59[[#This Row],[Preço]]*Tabela59[[#This Row],[Quantidade]]</f>
        <v>206.99999999999997</v>
      </c>
      <c r="P34" s="71">
        <v>2</v>
      </c>
      <c r="Q34" s="10">
        <f>IF(Tabela59[[#This Row],[Compra/Venda]]="C",Tabela59[[#This Row],[Valor Movimentado]]+Tabela59[[#This Row],[Tarifas]],Tabela59[[#This Row],[Valor Movimentado]]-Tabela59[[#This Row],[Tarifas]])</f>
        <v>204.99999999999997</v>
      </c>
      <c r="V34" s="66" t="s">
        <v>15</v>
      </c>
      <c r="W34" s="65">
        <v>1.98</v>
      </c>
    </row>
    <row r="35" spans="8:23" x14ac:dyDescent="0.25">
      <c r="H35" s="4" t="s">
        <v>14</v>
      </c>
      <c r="I35" s="4" t="s">
        <v>42</v>
      </c>
      <c r="J35" s="4" t="s">
        <v>20</v>
      </c>
      <c r="K35" s="4" t="s">
        <v>11</v>
      </c>
      <c r="L35" s="3">
        <v>43844</v>
      </c>
      <c r="M35" s="4">
        <v>3</v>
      </c>
      <c r="N35" s="7">
        <v>715.99</v>
      </c>
      <c r="O35" s="12">
        <f>Tabela59[[#This Row],[Preço]]*Tabela59[[#This Row],[Quantidade]]</f>
        <v>2147.9700000000003</v>
      </c>
      <c r="P35" s="72">
        <v>10</v>
      </c>
      <c r="Q35" s="12">
        <f>IF(Tabela59[[#This Row],[Compra/Venda]]="C",Tabela59[[#This Row],[Valor Movimentado]]+Tabela59[[#This Row],[Tarifas]],Tabela59[[#This Row],[Valor Movimentado]]-Tabela59[[#This Row],[Tarifas]])</f>
        <v>2157.9700000000003</v>
      </c>
      <c r="V35" s="66" t="s">
        <v>16</v>
      </c>
      <c r="W35" s="65">
        <v>2200</v>
      </c>
    </row>
    <row r="36" spans="8:23" x14ac:dyDescent="0.25">
      <c r="H36" s="4" t="s">
        <v>15</v>
      </c>
      <c r="I36" s="4" t="s">
        <v>42</v>
      </c>
      <c r="J36" s="4" t="s">
        <v>20</v>
      </c>
      <c r="K36" s="4" t="s">
        <v>10</v>
      </c>
      <c r="L36" s="3">
        <v>43844</v>
      </c>
      <c r="M36" s="4">
        <v>2000</v>
      </c>
      <c r="N36" s="7">
        <v>1.32</v>
      </c>
      <c r="O36" s="12">
        <f>Tabela59[[#This Row],[Preço]]*Tabela59[[#This Row],[Quantidade]]</f>
        <v>2640</v>
      </c>
      <c r="P36" s="72">
        <v>10</v>
      </c>
      <c r="Q36" s="12">
        <f>IF(Tabela59[[#This Row],[Compra/Venda]]="C",Tabela59[[#This Row],[Valor Movimentado]]+Tabela59[[#This Row],[Tarifas]],Tabela59[[#This Row],[Valor Movimentado]]-Tabela59[[#This Row],[Tarifas]])</f>
        <v>2650</v>
      </c>
    </row>
    <row r="37" spans="8:23" x14ac:dyDescent="0.25">
      <c r="H37" s="4" t="s">
        <v>16</v>
      </c>
      <c r="I37" s="4" t="s">
        <v>42</v>
      </c>
      <c r="J37" s="4" t="s">
        <v>20</v>
      </c>
      <c r="K37" s="4" t="s">
        <v>10</v>
      </c>
      <c r="L37" s="3">
        <v>43944</v>
      </c>
      <c r="M37" s="4">
        <v>5.5</v>
      </c>
      <c r="N37" s="7">
        <v>1043.98</v>
      </c>
      <c r="O37" s="12">
        <f>Tabela59[[#This Row],[Preço]]*Tabela59[[#This Row],[Quantidade]]</f>
        <v>5741.89</v>
      </c>
      <c r="P37" s="72">
        <v>10</v>
      </c>
      <c r="Q37" s="12">
        <f>IF(Tabela59[[#This Row],[Compra/Venda]]="C",Tabela59[[#This Row],[Valor Movimentado]]+Tabela59[[#This Row],[Tarifas]],Tabela59[[#This Row],[Valor Movimentado]]-Tabela59[[#This Row],[Tarifas]])</f>
        <v>5751.89</v>
      </c>
    </row>
    <row r="38" spans="8:23" x14ac:dyDescent="0.25">
      <c r="H38" s="4" t="s">
        <v>25</v>
      </c>
      <c r="I38" s="4" t="s">
        <v>41</v>
      </c>
      <c r="J38" s="4" t="s">
        <v>31</v>
      </c>
      <c r="K38" s="4" t="s">
        <v>11</v>
      </c>
      <c r="L38" s="3">
        <v>43723</v>
      </c>
      <c r="M38" s="4">
        <v>90</v>
      </c>
      <c r="N38" s="7">
        <v>100</v>
      </c>
      <c r="O38" s="12">
        <f>Tabela59[[#This Row],[Preço]]*Tabela59[[#This Row],[Quantidade]]</f>
        <v>9000</v>
      </c>
      <c r="P38" s="72">
        <v>10</v>
      </c>
      <c r="Q38" s="12">
        <f>IF(Tabela59[[#This Row],[Compra/Venda]]="C",Tabela59[[#This Row],[Valor Movimentado]]+Tabela59[[#This Row],[Tarifas]],Tabela59[[#This Row],[Valor Movimentado]]-Tabela59[[#This Row],[Tarifas]])</f>
        <v>8990</v>
      </c>
    </row>
    <row r="39" spans="8:23" x14ac:dyDescent="0.25">
      <c r="H39" s="4" t="s">
        <v>16</v>
      </c>
      <c r="I39" s="4" t="s">
        <v>42</v>
      </c>
      <c r="J39" s="4" t="s">
        <v>31</v>
      </c>
      <c r="K39" s="4" t="s">
        <v>10</v>
      </c>
      <c r="L39" s="3">
        <v>44096</v>
      </c>
      <c r="M39" s="4">
        <v>1</v>
      </c>
      <c r="N39" s="7">
        <v>2200</v>
      </c>
      <c r="O39" s="12">
        <f>Tabela59[[#This Row],[Preço]]*Tabela59[[#This Row],[Quantidade]]</f>
        <v>2200</v>
      </c>
      <c r="P39" s="72">
        <v>2.75</v>
      </c>
      <c r="Q39" s="12">
        <f>IF(Tabela59[[#This Row],[Compra/Venda]]="C",Tabela59[[#This Row],[Valor Movimentado]]+Tabela59[[#This Row],[Tarifas]],Tabela59[[#This Row],[Valor Movimentado]]-Tabela59[[#This Row],[Tarifas]])</f>
        <v>2197.25</v>
      </c>
    </row>
    <row r="40" spans="8:23" x14ac:dyDescent="0.25">
      <c r="H40" s="4" t="s">
        <v>17</v>
      </c>
      <c r="I40" s="4" t="s">
        <v>41</v>
      </c>
      <c r="J40" s="4" t="s">
        <v>31</v>
      </c>
      <c r="K40" s="4" t="s">
        <v>11</v>
      </c>
      <c r="L40" s="3">
        <v>44100</v>
      </c>
      <c r="M40" s="4">
        <v>1000</v>
      </c>
      <c r="N40" s="7">
        <v>13.5</v>
      </c>
      <c r="O40" s="12">
        <f>Tabela59[[#This Row],[Preço]]*Tabela59[[#This Row],[Quantidade]]</f>
        <v>13500</v>
      </c>
      <c r="P40" s="72">
        <v>2.5</v>
      </c>
      <c r="Q40" s="12">
        <f>IF(Tabela59[[#This Row],[Compra/Venda]]="C",Tabela59[[#This Row],[Valor Movimentado]]+Tabela59[[#This Row],[Tarifas]],Tabela59[[#This Row],[Valor Movimentado]]-Tabela59[[#This Row],[Tarifas]])</f>
        <v>13497.5</v>
      </c>
    </row>
    <row r="41" spans="8:23" x14ac:dyDescent="0.25">
      <c r="Q41" s="64"/>
    </row>
    <row r="43" spans="8:23" x14ac:dyDescent="0.25">
      <c r="M43" s="64"/>
      <c r="Q43" s="64"/>
    </row>
    <row r="44" spans="8:23" x14ac:dyDescent="0.25">
      <c r="M44" s="64"/>
    </row>
    <row r="45" spans="8:23" x14ac:dyDescent="0.25">
      <c r="M45" s="64"/>
    </row>
  </sheetData>
  <conditionalFormatting sqref="H27:Q40">
    <cfRule type="expression" dxfId="52" priority="3">
      <formula>$J27="V"</formula>
    </cfRule>
    <cfRule type="expression" dxfId="51" priority="4">
      <formula>$J27="C"</formula>
    </cfRule>
  </conditionalFormatting>
  <dataValidations count="2">
    <dataValidation type="list" allowBlank="1" showInputMessage="1" showErrorMessage="1" sqref="J27:J40">
      <formula1>"C,V"</formula1>
    </dataValidation>
    <dataValidation type="list" allowBlank="1" showInputMessage="1" showErrorMessage="1" sqref="I27:I40">
      <formula1>INDIRECT("RENDA_VAR[Renda Variável]")</formula1>
    </dataValidation>
  </dataValidations>
  <pageMargins left="0.511811024" right="0.511811024" top="0.78740157499999996" bottom="0.78740157499999996" header="0.31496062000000002" footer="0.31496062000000002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Y50"/>
  <sheetViews>
    <sheetView showGridLines="0" zoomScale="70" zoomScaleNormal="70" workbookViewId="0">
      <selection activeCell="H30" sqref="H30"/>
    </sheetView>
  </sheetViews>
  <sheetFormatPr defaultRowHeight="15" x14ac:dyDescent="0.25"/>
  <cols>
    <col min="1" max="1" width="3.42578125" style="14" customWidth="1"/>
    <col min="2" max="2" width="15" style="14" bestFit="1" customWidth="1"/>
    <col min="3" max="3" width="18.85546875" style="14" bestFit="1" customWidth="1"/>
    <col min="4" max="4" width="13" style="14" customWidth="1"/>
    <col min="5" max="5" width="2.85546875" style="14" customWidth="1"/>
    <col min="6" max="7" width="1.42578125" customWidth="1"/>
    <col min="8" max="10" width="22.28515625" style="4" customWidth="1"/>
    <col min="11" max="11" width="33.7109375" style="4" customWidth="1"/>
    <col min="12" max="12" width="26.5703125" style="4" customWidth="1"/>
    <col min="13" max="13" width="22.28515625" style="4" customWidth="1"/>
    <col min="14" max="14" width="65.85546875" style="4" bestFit="1" customWidth="1"/>
    <col min="15" max="15" width="22.42578125" customWidth="1"/>
    <col min="16" max="16" width="26.140625" customWidth="1"/>
    <col min="17" max="17" width="30.140625" bestFit="1" customWidth="1"/>
    <col min="18" max="18" width="17.28515625" customWidth="1"/>
    <col min="19" max="19" width="23.42578125" bestFit="1" customWidth="1"/>
    <col min="23" max="23" width="19.7109375" bestFit="1" customWidth="1"/>
    <col min="24" max="24" width="75" bestFit="1" customWidth="1"/>
    <col min="25" max="25" width="18.140625" bestFit="1" customWidth="1"/>
  </cols>
  <sheetData>
    <row r="1" spans="2:17" s="14" customFormat="1" x14ac:dyDescent="0.25"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ht="36" x14ac:dyDescent="0.55000000000000004">
      <c r="H2" s="20" t="s">
        <v>57</v>
      </c>
    </row>
    <row r="15" spans="2:17" x14ac:dyDescent="0.25">
      <c r="B15" s="56" t="s">
        <v>9</v>
      </c>
      <c r="C15" s="57">
        <f>SUM(C16:C21)</f>
        <v>14258.036916516621</v>
      </c>
      <c r="D15" s="59">
        <f>SUM(D16:D21)</f>
        <v>1</v>
      </c>
    </row>
    <row r="16" spans="2:17" x14ac:dyDescent="0.25">
      <c r="B16" s="62" t="s">
        <v>5</v>
      </c>
      <c r="C16" s="55">
        <f>SUMIF(Auxiliar!W:W,"*Tesouro*",Auxiliar!X:X)</f>
        <v>9195.2063934057751</v>
      </c>
      <c r="D16" s="58">
        <f t="shared" ref="D16:D21" si="0">C16/$C$15</f>
        <v>0.6449139139732466</v>
      </c>
    </row>
    <row r="17" spans="2:25" x14ac:dyDescent="0.25">
      <c r="B17" s="62" t="s">
        <v>22</v>
      </c>
      <c r="C17" s="55">
        <f>SUMIF(Auxiliar!W:W,"*CDB*",Auxiliar!X:X)</f>
        <v>1662.2980863248235</v>
      </c>
      <c r="D17" s="58">
        <f t="shared" si="0"/>
        <v>0.11658674304589606</v>
      </c>
    </row>
    <row r="18" spans="2:25" x14ac:dyDescent="0.25">
      <c r="B18" s="62" t="s">
        <v>4</v>
      </c>
      <c r="C18" s="55">
        <f>SUMIF(Auxiliar!W:W,B18,Auxiliar!X:X)</f>
        <v>3400.532436786023</v>
      </c>
      <c r="D18" s="58">
        <f t="shared" si="0"/>
        <v>0.23849934298085732</v>
      </c>
    </row>
    <row r="19" spans="2:25" x14ac:dyDescent="0.25">
      <c r="B19" s="62" t="s">
        <v>95</v>
      </c>
      <c r="C19" s="55">
        <f>SUMIF(Auxiliar!W:W,"*LCI*",Auxiliar!X:X)</f>
        <v>0</v>
      </c>
      <c r="D19" s="58">
        <f t="shared" si="0"/>
        <v>0</v>
      </c>
    </row>
    <row r="20" spans="2:25" x14ac:dyDescent="0.25">
      <c r="B20" s="62" t="s">
        <v>96</v>
      </c>
      <c r="C20" s="55">
        <f>SUMIF(Auxiliar!W:W,"*LCA*",Auxiliar!X:X)</f>
        <v>0</v>
      </c>
      <c r="D20" s="58">
        <f t="shared" si="0"/>
        <v>0</v>
      </c>
    </row>
    <row r="21" spans="2:25" x14ac:dyDescent="0.25">
      <c r="B21" s="62" t="s">
        <v>97</v>
      </c>
      <c r="C21" s="55">
        <f>SUMIF(Auxiliar!W:W,"*Fundo*",Auxiliar!X:X)</f>
        <v>0</v>
      </c>
      <c r="D21" s="58">
        <f t="shared" si="0"/>
        <v>0</v>
      </c>
    </row>
    <row r="25" spans="2:25" x14ac:dyDescent="0.25">
      <c r="C25" s="63" t="s">
        <v>30</v>
      </c>
    </row>
    <row r="30" spans="2:25" x14ac:dyDescent="0.25">
      <c r="H30" s="15" t="s">
        <v>12</v>
      </c>
      <c r="I30" s="15" t="s">
        <v>23</v>
      </c>
      <c r="J30" s="15" t="s">
        <v>37</v>
      </c>
      <c r="K30" s="15" t="s">
        <v>59</v>
      </c>
      <c r="L30" s="15" t="s">
        <v>7</v>
      </c>
      <c r="M30" s="15" t="s">
        <v>58</v>
      </c>
      <c r="N30" s="15" t="s">
        <v>3</v>
      </c>
      <c r="O30" s="15" t="s">
        <v>2</v>
      </c>
      <c r="P30" s="15" t="s">
        <v>33</v>
      </c>
      <c r="Q30" s="15" t="s">
        <v>34</v>
      </c>
      <c r="R30" s="15" t="s">
        <v>38</v>
      </c>
      <c r="S30" s="15" t="s">
        <v>36</v>
      </c>
      <c r="X30" s="14" t="s">
        <v>37</v>
      </c>
      <c r="Y30" s="14" t="s">
        <v>100</v>
      </c>
    </row>
    <row r="31" spans="2:25" x14ac:dyDescent="0.25">
      <c r="H31" s="8">
        <v>42995</v>
      </c>
      <c r="I31" s="4" t="s">
        <v>24</v>
      </c>
      <c r="J31" s="4" t="s">
        <v>62</v>
      </c>
      <c r="K31" s="4" t="s">
        <v>8</v>
      </c>
      <c r="L31" s="4" t="s">
        <v>11</v>
      </c>
      <c r="M31" s="3">
        <v>44005</v>
      </c>
      <c r="N31" s="3" t="str">
        <f>Tabela9[[#This Row],[Produto]] &amp; " " &amp; Tabela9[[#This Row],[Emissor]] &amp; " " &amp; " VCTO " &amp; TEXT(Tabela9[[#This Row],[Data de Vencimento]],"dd/mm/aaaa")</f>
        <v>CDB Pré-fixado BANCO ITAU BBA  VCTO 23/06/2020</v>
      </c>
      <c r="O31" s="23">
        <v>24</v>
      </c>
      <c r="P31" s="7">
        <v>112</v>
      </c>
      <c r="Q31" s="7">
        <f>Tabela9[[#This Row],[Quantidade]]*Tabela9[[#This Row],[Preço]]</f>
        <v>2688</v>
      </c>
      <c r="R31" s="7">
        <v>1.8</v>
      </c>
      <c r="S31" s="7">
        <f>IF(Tabela9[[#This Row],[Aporte/Resgate]]="A",Tabela9[[#This Row],[Valor Movimentado]]+Tabela9[[#This Row],[Taxas]],Tabela9[[#This Row],[Valor Movimentado]]-Tabela9[[#This Row],[Taxas]])</f>
        <v>2689.8</v>
      </c>
      <c r="X31" t="s">
        <v>103</v>
      </c>
      <c r="Y31" s="2">
        <v>126.2587571950436</v>
      </c>
    </row>
    <row r="32" spans="2:25" x14ac:dyDescent="0.25">
      <c r="H32" s="8">
        <v>42995</v>
      </c>
      <c r="I32" s="4" t="s">
        <v>24</v>
      </c>
      <c r="J32" s="4" t="s">
        <v>66</v>
      </c>
      <c r="K32" s="4" t="s">
        <v>8</v>
      </c>
      <c r="L32" s="4" t="s">
        <v>11</v>
      </c>
      <c r="M32" s="3">
        <v>44086</v>
      </c>
      <c r="N32" s="3" t="str">
        <f>Tabela9[[#This Row],[Produto]] &amp; " " &amp; Tabela9[[#This Row],[Emissor]] &amp; " " &amp; " VCTO " &amp; TEXT(Tabela9[[#This Row],[Data de Vencimento]],"dd/mm/aaaa")</f>
        <v>LCI Pré-fixado BANCO ITAU BBA  VCTO 12/09/2020</v>
      </c>
      <c r="O32" s="23">
        <v>6</v>
      </c>
      <c r="P32" s="7">
        <v>194</v>
      </c>
      <c r="Q32" s="7">
        <f>Tabela9[[#This Row],[Quantidade]]*Tabela9[[#This Row],[Preço]]</f>
        <v>1164</v>
      </c>
      <c r="R32" s="7">
        <v>3.9</v>
      </c>
      <c r="S32" s="7">
        <f>IF(Tabela9[[#This Row],[Aporte/Resgate]]="A",Tabela9[[#This Row],[Valor Movimentado]]+Tabela9[[#This Row],[Taxas]],Tabela9[[#This Row],[Valor Movimentado]]-Tabela9[[#This Row],[Taxas]])</f>
        <v>1167.9000000000001</v>
      </c>
      <c r="X32" t="s">
        <v>104</v>
      </c>
      <c r="Y32" s="2">
        <v>204.50001069392729</v>
      </c>
    </row>
    <row r="33" spans="8:25" x14ac:dyDescent="0.25">
      <c r="H33" s="6">
        <v>43358</v>
      </c>
      <c r="I33" s="4" t="s">
        <v>24</v>
      </c>
      <c r="J33" s="4" t="s">
        <v>70</v>
      </c>
      <c r="K33" s="4" t="s">
        <v>71</v>
      </c>
      <c r="L33" s="4" t="s">
        <v>11</v>
      </c>
      <c r="M33" s="3">
        <v>44100</v>
      </c>
      <c r="N33" s="3" t="str">
        <f>Tabela9[[#This Row],[Produto]] &amp; " " &amp; Tabela9[[#This Row],[Emissor]] &amp; " " &amp; " VCTO " &amp; TEXT(Tabela9[[#This Row],[Data de Vencimento]],"dd/mm/aaaa")</f>
        <v>Tesouro Pré-fixado -  VCTO 26/09/2020</v>
      </c>
      <c r="O33" s="23">
        <v>16</v>
      </c>
      <c r="P33" s="7">
        <v>34</v>
      </c>
      <c r="Q33" s="7">
        <f>Tabela9[[#This Row],[Quantidade]]*Tabela9[[#This Row],[Preço]]</f>
        <v>544</v>
      </c>
      <c r="R33" s="7">
        <v>2.5</v>
      </c>
      <c r="S33" s="7">
        <f>IF(Tabela9[[#This Row],[Aporte/Resgate]]="A",Tabela9[[#This Row],[Valor Movimentado]]+Tabela9[[#This Row],[Taxas]],Tabela9[[#This Row],[Valor Movimentado]]-Tabela9[[#This Row],[Taxas]])</f>
        <v>546.5</v>
      </c>
      <c r="X33" t="s">
        <v>105</v>
      </c>
      <c r="Y33" s="2">
        <v>42.353004241671613</v>
      </c>
    </row>
    <row r="34" spans="8:25" x14ac:dyDescent="0.25">
      <c r="H34" s="8">
        <v>43723</v>
      </c>
      <c r="I34" s="4" t="s">
        <v>24</v>
      </c>
      <c r="J34" s="4" t="s">
        <v>1</v>
      </c>
      <c r="K34" s="4" t="s">
        <v>71</v>
      </c>
      <c r="L34" s="4" t="s">
        <v>11</v>
      </c>
      <c r="M34" s="3">
        <v>47252</v>
      </c>
      <c r="N34" s="3" t="str">
        <f>Tabela9[[#This Row],[Produto]] &amp; " " &amp; Tabela9[[#This Row],[Emissor]] &amp; " " &amp; " VCTO " &amp; TEXT(Tabela9[[#This Row],[Data de Vencimento]],"dd/mm/aaaa")</f>
        <v>Tesouro IPCA+ -  VCTO 14/05/2029</v>
      </c>
      <c r="O34" s="23">
        <v>18</v>
      </c>
      <c r="P34" s="7">
        <v>170</v>
      </c>
      <c r="Q34" s="9">
        <f>Tabela9[[#This Row],[Quantidade]]*Tabela9[[#This Row],[Preço]]</f>
        <v>3060</v>
      </c>
      <c r="R34" s="7">
        <v>2.5</v>
      </c>
      <c r="S34" s="7">
        <f>IF(Tabela9[[#This Row],[Aporte/Resgate]]="A",Tabela9[[#This Row],[Valor Movimentado]]+Tabela9[[#This Row],[Taxas]],Tabela9[[#This Row],[Valor Movimentado]]-Tabela9[[#This Row],[Taxas]])</f>
        <v>3062.5</v>
      </c>
      <c r="X34" t="s">
        <v>106</v>
      </c>
      <c r="Y34" s="2">
        <v>171.86920390345392</v>
      </c>
    </row>
    <row r="35" spans="8:25" x14ac:dyDescent="0.25">
      <c r="H35" s="8">
        <v>43723</v>
      </c>
      <c r="I35" s="4" t="s">
        <v>24</v>
      </c>
      <c r="J35" s="4" t="s">
        <v>1</v>
      </c>
      <c r="K35" s="4" t="s">
        <v>71</v>
      </c>
      <c r="L35" s="4" t="s">
        <v>11</v>
      </c>
      <c r="M35" s="3">
        <v>47124</v>
      </c>
      <c r="N35" s="3" t="str">
        <f>Tabela9[[#This Row],[Produto]] &amp; " " &amp; Tabela9[[#This Row],[Emissor]] &amp; " " &amp; " VCTO " &amp; TEXT(Tabela9[[#This Row],[Data de Vencimento]],"dd/mm/aaaa")</f>
        <v>Tesouro IPCA+ -  VCTO 06/01/2029</v>
      </c>
      <c r="O35" s="23">
        <v>19</v>
      </c>
      <c r="P35" s="7">
        <v>86</v>
      </c>
      <c r="Q35" s="7">
        <f>Tabela9[[#This Row],[Quantidade]]*Tabela9[[#This Row],[Preço]]</f>
        <v>1634</v>
      </c>
      <c r="R35" s="7">
        <v>2.5</v>
      </c>
      <c r="S35" s="7">
        <f>IF(Tabela9[[#This Row],[Aporte/Resgate]]="A",Tabela9[[#This Row],[Valor Movimentado]]+Tabela9[[#This Row],[Taxas]],Tabela9[[#This Row],[Valor Movimentado]]-Tabela9[[#This Row],[Taxas]])</f>
        <v>1636.5</v>
      </c>
      <c r="X35" t="s">
        <v>107</v>
      </c>
      <c r="Y35" s="2">
        <v>87.191760161371846</v>
      </c>
    </row>
    <row r="36" spans="8:25" x14ac:dyDescent="0.25">
      <c r="H36" s="8">
        <v>43723</v>
      </c>
      <c r="I36" s="4" t="s">
        <v>24</v>
      </c>
      <c r="J36" s="4" t="s">
        <v>70</v>
      </c>
      <c r="K36" s="4" t="s">
        <v>71</v>
      </c>
      <c r="L36" s="4" t="s">
        <v>11</v>
      </c>
      <c r="M36" s="3">
        <v>47746</v>
      </c>
      <c r="N36" s="3" t="str">
        <f>Tabela9[[#This Row],[Produto]] &amp; " " &amp; Tabela9[[#This Row],[Emissor]] &amp; " " &amp; " VCTO " &amp; TEXT(Tabela9[[#This Row],[Data de Vencimento]],"dd/mm/aaaa")</f>
        <v>Tesouro Pré-fixado -  VCTO 20/09/2030</v>
      </c>
      <c r="O36" s="23">
        <v>23</v>
      </c>
      <c r="P36" s="7">
        <v>79</v>
      </c>
      <c r="Q36" s="7">
        <f>Tabela9[[#This Row],[Quantidade]]*Tabela9[[#This Row],[Preço]]</f>
        <v>1817</v>
      </c>
      <c r="R36" s="7">
        <v>2.5</v>
      </c>
      <c r="S36" s="7">
        <f>IF(Tabela9[[#This Row],[Aporte/Resgate]]="A",Tabela9[[#This Row],[Valor Movimentado]]+Tabela9[[#This Row],[Taxas]],Tabela9[[#This Row],[Valor Movimentado]]-Tabela9[[#This Row],[Taxas]])</f>
        <v>1819.5</v>
      </c>
      <c r="X36" t="s">
        <v>108</v>
      </c>
      <c r="Y36" s="2">
        <v>80.834130676883163</v>
      </c>
    </row>
    <row r="37" spans="8:25" x14ac:dyDescent="0.25">
      <c r="H37" s="8">
        <v>43723</v>
      </c>
      <c r="I37" s="4" t="s">
        <v>24</v>
      </c>
      <c r="J37" s="4" t="s">
        <v>0</v>
      </c>
      <c r="K37" s="4" t="s">
        <v>71</v>
      </c>
      <c r="L37" s="4" t="s">
        <v>11</v>
      </c>
      <c r="M37" s="3">
        <v>47678</v>
      </c>
      <c r="N37" s="3" t="str">
        <f>Tabela9[[#This Row],[Produto]] &amp; " " &amp; Tabela9[[#This Row],[Emissor]] &amp; " " &amp; " VCTO " &amp; TEXT(Tabela9[[#This Row],[Data de Vencimento]],"dd/mm/aaaa")</f>
        <v>Tesouro Selic -  VCTO 14/07/2030</v>
      </c>
      <c r="O37" s="23">
        <v>14</v>
      </c>
      <c r="P37" s="7">
        <v>110</v>
      </c>
      <c r="Q37" s="7">
        <f>Tabela9[[#This Row],[Quantidade]]*Tabela9[[#This Row],[Preço]]</f>
        <v>1540</v>
      </c>
      <c r="R37" s="7">
        <v>2.5</v>
      </c>
      <c r="S37" s="7">
        <f>IF(Tabela9[[#This Row],[Aporte/Resgate]]="A",Tabela9[[#This Row],[Valor Movimentado]]+Tabela9[[#This Row],[Taxas]],Tabela9[[#This Row],[Valor Movimentado]]-Tabela9[[#This Row],[Taxas]])</f>
        <v>1542.5</v>
      </c>
      <c r="X37" t="s">
        <v>109</v>
      </c>
      <c r="Y37" s="2">
        <v>111.30497807639442</v>
      </c>
    </row>
    <row r="38" spans="8:25" x14ac:dyDescent="0.25">
      <c r="H38" s="8">
        <v>43723</v>
      </c>
      <c r="I38" s="4" t="s">
        <v>24</v>
      </c>
      <c r="J38" s="4" t="s">
        <v>0</v>
      </c>
      <c r="K38" s="4" t="s">
        <v>71</v>
      </c>
      <c r="L38" s="4" t="s">
        <v>10</v>
      </c>
      <c r="M38" s="3">
        <v>47615</v>
      </c>
      <c r="N38" s="3" t="str">
        <f>Tabela9[[#This Row],[Produto]] &amp; " " &amp; Tabela9[[#This Row],[Emissor]] &amp; " " &amp; " VCTO " &amp; TEXT(Tabela9[[#This Row],[Data de Vencimento]],"dd/mm/aaaa")</f>
        <v>Tesouro Selic -  VCTO 12/05/2030</v>
      </c>
      <c r="O38" s="23">
        <v>12</v>
      </c>
      <c r="P38" s="7">
        <v>84</v>
      </c>
      <c r="Q38" s="7">
        <f>Tabela9[[#This Row],[Quantidade]]*Tabela9[[#This Row],[Preço]]</f>
        <v>1008</v>
      </c>
      <c r="R38" s="7">
        <v>2.5</v>
      </c>
      <c r="S38" s="7">
        <f>IF(Tabela9[[#This Row],[Aporte/Resgate]]="A",Tabela9[[#This Row],[Valor Movimentado]]+Tabela9[[#This Row],[Taxas]],Tabela9[[#This Row],[Valor Movimentado]]-Tabela9[[#This Row],[Taxas]])</f>
        <v>1010.5</v>
      </c>
      <c r="X38" t="s">
        <v>110</v>
      </c>
      <c r="Y38" s="2">
        <v>85.621881786642064</v>
      </c>
    </row>
    <row r="39" spans="8:25" x14ac:dyDescent="0.25">
      <c r="H39" s="8">
        <v>43724</v>
      </c>
      <c r="I39" s="4" t="s">
        <v>24</v>
      </c>
      <c r="J39" s="4" t="s">
        <v>63</v>
      </c>
      <c r="K39" s="4" t="s">
        <v>8</v>
      </c>
      <c r="L39" s="4" t="s">
        <v>10</v>
      </c>
      <c r="M39" s="3">
        <v>44842</v>
      </c>
      <c r="N39" s="3" t="str">
        <f>Tabela9[[#This Row],[Produto]] &amp; " " &amp; Tabela9[[#This Row],[Emissor]] &amp; " " &amp; " VCTO " &amp; TEXT(Tabela9[[#This Row],[Data de Vencimento]],"dd/mm/aaaa")</f>
        <v>CDB Pós-fixado BANCO ITAU BBA  VCTO 08/10/2022</v>
      </c>
      <c r="O39" s="23">
        <v>8</v>
      </c>
      <c r="P39" s="7">
        <v>57</v>
      </c>
      <c r="Q39" s="7">
        <f>Tabela9[[#This Row],[Quantidade]]*Tabela9[[#This Row],[Preço]]</f>
        <v>456</v>
      </c>
      <c r="R39" s="7">
        <v>1.8</v>
      </c>
      <c r="S39" s="7">
        <f>IF(Tabela9[[#This Row],[Aporte/Resgate]]="A",Tabela9[[#This Row],[Valor Movimentado]]+Tabela9[[#This Row],[Taxas]],Tabela9[[#This Row],[Valor Movimentado]]-Tabela9[[#This Row],[Taxas]])</f>
        <v>457.8</v>
      </c>
      <c r="X39" t="s">
        <v>111</v>
      </c>
      <c r="Y39" s="2">
        <v>58.811697885055821</v>
      </c>
    </row>
    <row r="40" spans="8:25" x14ac:dyDescent="0.25">
      <c r="H40" s="8">
        <v>43922</v>
      </c>
      <c r="I40" s="4" t="s">
        <v>24</v>
      </c>
      <c r="J40" s="4" t="s">
        <v>62</v>
      </c>
      <c r="K40" s="4" t="s">
        <v>64</v>
      </c>
      <c r="L40" s="4" t="s">
        <v>10</v>
      </c>
      <c r="M40" s="3">
        <v>45021</v>
      </c>
      <c r="N40" s="3" t="str">
        <f>Tabela9[[#This Row],[Produto]] &amp; " " &amp; Tabela9[[#This Row],[Emissor]] &amp; " " &amp; " VCTO " &amp; TEXT(Tabela9[[#This Row],[Data de Vencimento]],"dd/mm/aaaa")</f>
        <v>CDB Pré-fixado BANCO BRADESCO BBI  VCTO 05/04/2023</v>
      </c>
      <c r="O40" s="23">
        <v>6</v>
      </c>
      <c r="P40" s="7">
        <v>197</v>
      </c>
      <c r="Q40" s="7">
        <f>Tabela9[[#This Row],[Quantidade]]*Tabela9[[#This Row],[Preço]]</f>
        <v>1182</v>
      </c>
      <c r="R40" s="7">
        <v>1.8</v>
      </c>
      <c r="S40" s="7">
        <f>IF(Tabela9[[#This Row],[Aporte/Resgate]]="A",Tabela9[[#This Row],[Valor Movimentado]]+Tabela9[[#This Row],[Taxas]],Tabela9[[#This Row],[Valor Movimentado]]-Tabela9[[#This Row],[Taxas]])</f>
        <v>1183.8</v>
      </c>
      <c r="X40" t="s">
        <v>112</v>
      </c>
      <c r="Y40" s="2">
        <v>198.63408387406284</v>
      </c>
    </row>
    <row r="41" spans="8:25" x14ac:dyDescent="0.25">
      <c r="H41" s="8">
        <v>43944</v>
      </c>
      <c r="I41" s="4" t="s">
        <v>24</v>
      </c>
      <c r="J41" s="4" t="s">
        <v>4</v>
      </c>
      <c r="K41" s="4" t="s">
        <v>65</v>
      </c>
      <c r="L41" s="4" t="s">
        <v>10</v>
      </c>
      <c r="M41" s="3">
        <v>45537</v>
      </c>
      <c r="N41" s="3" t="str">
        <f>Tabela9[[#This Row],[Produto]] &amp; " " &amp; Tabela9[[#This Row],[Emissor]] &amp; " " &amp; " VCTO " &amp; TEXT(Tabela9[[#This Row],[Data de Vencimento]],"dd/mm/aaaa")</f>
        <v>Debêntures LIGHT SERVIÇOS DE ELETRICIDADE S/A  VCTO 02/09/2024</v>
      </c>
      <c r="O41" s="23">
        <v>11</v>
      </c>
      <c r="P41" s="7">
        <v>65</v>
      </c>
      <c r="Q41" s="7">
        <f>Tabela9[[#This Row],[Quantidade]]*Tabela9[[#This Row],[Preço]]</f>
        <v>715</v>
      </c>
      <c r="R41" s="7">
        <v>3.5</v>
      </c>
      <c r="S41" s="7">
        <f>IF(Tabela9[[#This Row],[Aporte/Resgate]]="A",Tabela9[[#This Row],[Valor Movimentado]]+Tabela9[[#This Row],[Taxas]],Tabela9[[#This Row],[Valor Movimentado]]-Tabela9[[#This Row],[Taxas]])</f>
        <v>718.5</v>
      </c>
      <c r="X41" t="s">
        <v>113</v>
      </c>
      <c r="Y41" s="2">
        <v>66.301121615810402</v>
      </c>
    </row>
    <row r="42" spans="8:25" x14ac:dyDescent="0.25">
      <c r="H42" s="8">
        <v>44099</v>
      </c>
      <c r="I42" s="4" t="s">
        <v>24</v>
      </c>
      <c r="J42" s="4" t="s">
        <v>4</v>
      </c>
      <c r="K42" s="4" t="s">
        <v>60</v>
      </c>
      <c r="L42" s="4" t="s">
        <v>11</v>
      </c>
      <c r="M42" s="3">
        <v>45067</v>
      </c>
      <c r="N42" s="3" t="str">
        <f>Tabela9[[#This Row],[Produto]] &amp; " " &amp; Tabela9[[#This Row],[Emissor]] &amp; " " &amp; " VCTO " &amp; TEXT(Tabela9[[#This Row],[Data de Vencimento]],"dd/mm/aaaa")</f>
        <v>Debêntures ENEVA S/A  VCTO 21/05/2023</v>
      </c>
      <c r="O42" s="23">
        <v>10</v>
      </c>
      <c r="P42" s="7">
        <v>115</v>
      </c>
      <c r="Q42" s="7">
        <f>Tabela9[[#This Row],[Quantidade]]*Tabela9[[#This Row],[Preço]]</f>
        <v>1150</v>
      </c>
      <c r="R42" s="7">
        <v>3.1</v>
      </c>
      <c r="S42" s="7">
        <f>IF(Tabela9[[#This Row],[Aporte/Resgate]]="A",Tabela9[[#This Row],[Valor Movimentado]]+Tabela9[[#This Row],[Taxas]],Tabela9[[#This Row],[Valor Movimentado]]-Tabela9[[#This Row],[Taxas]])</f>
        <v>1153.0999999999999</v>
      </c>
      <c r="X42" t="s">
        <v>114</v>
      </c>
      <c r="Y42" s="2">
        <v>116.92586050634802</v>
      </c>
    </row>
    <row r="43" spans="8:25" x14ac:dyDescent="0.25">
      <c r="H43" s="8">
        <v>44099</v>
      </c>
      <c r="I43" s="4" t="s">
        <v>24</v>
      </c>
      <c r="J43" s="4" t="s">
        <v>4</v>
      </c>
      <c r="K43" s="4" t="s">
        <v>61</v>
      </c>
      <c r="L43" s="4" t="s">
        <v>10</v>
      </c>
      <c r="M43" s="3">
        <v>45301</v>
      </c>
      <c r="N43" s="3" t="str">
        <f>Tabela9[[#This Row],[Produto]] &amp; " " &amp; Tabela9[[#This Row],[Emissor]] &amp; " " &amp; " VCTO " &amp; TEXT(Tabela9[[#This Row],[Data de Vencimento]],"dd/mm/aaaa")</f>
        <v>Debêntures ENERGISA S/A  VCTO 10/01/2024</v>
      </c>
      <c r="O43" s="23">
        <v>18</v>
      </c>
      <c r="P43" s="7">
        <v>82</v>
      </c>
      <c r="Q43" s="7">
        <f>Tabela9[[#This Row],[Quantidade]]*Tabela9[[#This Row],[Preço]]</f>
        <v>1476</v>
      </c>
      <c r="R43" s="7">
        <v>4.2</v>
      </c>
      <c r="S43" s="7">
        <f>IF(Tabela9[[#This Row],[Aporte/Resgate]]="A",Tabela9[[#This Row],[Valor Movimentado]]+Tabela9[[#This Row],[Taxas]],Tabela9[[#This Row],[Valor Movimentado]]-Tabela9[[#This Row],[Taxas]])</f>
        <v>1480.2</v>
      </c>
      <c r="X43" t="s">
        <v>115</v>
      </c>
      <c r="Y43" s="2">
        <v>83.442305219368222</v>
      </c>
    </row>
    <row r="44" spans="8:25" x14ac:dyDescent="0.25">
      <c r="H44" s="8">
        <v>44005</v>
      </c>
      <c r="I44" s="4" t="s">
        <v>32</v>
      </c>
      <c r="J44" s="4" t="s">
        <v>62</v>
      </c>
      <c r="K44" s="4" t="s">
        <v>8</v>
      </c>
      <c r="L44" s="4" t="s">
        <v>11</v>
      </c>
      <c r="M44" s="3">
        <v>44005</v>
      </c>
      <c r="N44" s="3" t="str">
        <f>Tabela9[[#This Row],[Produto]] &amp; " " &amp; Tabela9[[#This Row],[Emissor]] &amp; " " &amp; " VCTO " &amp; TEXT(Tabela9[[#This Row],[Data de Vencimento]],"dd/mm/aaaa")</f>
        <v>CDB Pré-fixado BANCO ITAU BBA  VCTO 23/06/2020</v>
      </c>
      <c r="O44" s="23">
        <v>24</v>
      </c>
      <c r="P44" s="11">
        <v>150</v>
      </c>
      <c r="Q44" s="7">
        <f>Tabela9[[#This Row],[Quantidade]]*Tabela9[[#This Row],[Preço]]</f>
        <v>3600</v>
      </c>
      <c r="R44" s="7">
        <v>1.1000000000000001</v>
      </c>
      <c r="S44" s="7">
        <f>IF(Tabela9[[#This Row],[Aporte/Resgate]]="A",Tabela9[[#This Row],[Valor Movimentado]]+Tabela9[[#This Row],[Taxas]],Tabela9[[#This Row],[Valor Movimentado]]-Tabela9[[#This Row],[Taxas]])</f>
        <v>3598.9</v>
      </c>
    </row>
    <row r="45" spans="8:25" x14ac:dyDescent="0.25">
      <c r="H45" s="8">
        <v>44086</v>
      </c>
      <c r="I45" s="4" t="s">
        <v>32</v>
      </c>
      <c r="J45" s="4" t="s">
        <v>66</v>
      </c>
      <c r="K45" s="4" t="s">
        <v>8</v>
      </c>
      <c r="L45" s="4" t="s">
        <v>11</v>
      </c>
      <c r="M45" s="3">
        <v>44086</v>
      </c>
      <c r="N45" s="3" t="str">
        <f>Tabela9[[#This Row],[Produto]] &amp; " " &amp; Tabela9[[#This Row],[Emissor]] &amp; " " &amp; " VCTO " &amp; TEXT(Tabela9[[#This Row],[Data de Vencimento]],"dd/mm/aaaa")</f>
        <v>LCI Pré-fixado BANCO ITAU BBA  VCTO 12/09/2020</v>
      </c>
      <c r="O45" s="23">
        <v>6</v>
      </c>
      <c r="P45" s="11">
        <v>245</v>
      </c>
      <c r="Q45" s="7">
        <f>Tabela9[[#This Row],[Quantidade]]*Tabela9[[#This Row],[Preço]]</f>
        <v>1470</v>
      </c>
      <c r="R45" s="7">
        <v>2.1</v>
      </c>
      <c r="S45" s="7">
        <f>IF(Tabela9[[#This Row],[Aporte/Resgate]]="A",Tabela9[[#This Row],[Valor Movimentado]]+Tabela9[[#This Row],[Taxas]],Tabela9[[#This Row],[Valor Movimentado]]-Tabela9[[#This Row],[Taxas]])</f>
        <v>1467.9</v>
      </c>
    </row>
    <row r="46" spans="8:25" x14ac:dyDescent="0.25">
      <c r="H46" s="8">
        <v>44100</v>
      </c>
      <c r="I46" s="4" t="s">
        <v>32</v>
      </c>
      <c r="J46" s="4" t="s">
        <v>70</v>
      </c>
      <c r="K46" s="4" t="s">
        <v>71</v>
      </c>
      <c r="L46" s="4" t="s">
        <v>11</v>
      </c>
      <c r="M46" s="3">
        <v>44100</v>
      </c>
      <c r="N46" s="3" t="str">
        <f>Tabela9[[#This Row],[Produto]] &amp; " " &amp; Tabela9[[#This Row],[Emissor]] &amp; " " &amp; " VCTO " &amp; TEXT(Tabela9[[#This Row],[Data de Vencimento]],"dd/mm/aaaa")</f>
        <v>Tesouro Pré-fixado -  VCTO 26/09/2020</v>
      </c>
      <c r="O46" s="23">
        <v>16</v>
      </c>
      <c r="P46" s="11">
        <v>71</v>
      </c>
      <c r="Q46" s="7">
        <f>Tabela9[[#This Row],[Quantidade]]*Tabela9[[#This Row],[Preço]]</f>
        <v>1136</v>
      </c>
      <c r="R46" s="7">
        <v>2</v>
      </c>
      <c r="S46" s="7">
        <f>IF(Tabela9[[#This Row],[Aporte/Resgate]]="A",Tabela9[[#This Row],[Valor Movimentado]]+Tabela9[[#This Row],[Taxas]],Tabela9[[#This Row],[Valor Movimentado]]-Tabela9[[#This Row],[Taxas]])</f>
        <v>1134</v>
      </c>
    </row>
    <row r="50" spans="15:16" x14ac:dyDescent="0.25">
      <c r="O50" s="43"/>
      <c r="P50" s="43"/>
    </row>
  </sheetData>
  <conditionalFormatting sqref="H31:S46">
    <cfRule type="expression" dxfId="34" priority="1">
      <formula>$I31="R"</formula>
    </cfRule>
  </conditionalFormatting>
  <dataValidations count="1">
    <dataValidation type="list" allowBlank="1" showInputMessage="1" showErrorMessage="1" sqref="J31:J46">
      <formula1>INDIRECT("RENDA_FIXA[Renda Fixa]")</formula1>
    </dataValidation>
  </dataValidations>
  <pageMargins left="0.511811024" right="0.511811024" top="0.78740157499999996" bottom="0.78740157499999996" header="0.31496062000000002" footer="0.31496062000000002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L11"/>
  <sheetViews>
    <sheetView showGridLines="0" workbookViewId="0"/>
  </sheetViews>
  <sheetFormatPr defaultRowHeight="15" x14ac:dyDescent="0.25"/>
  <cols>
    <col min="1" max="1" width="2.140625" style="22" customWidth="1"/>
    <col min="2" max="2" width="17.7109375" style="22" customWidth="1"/>
    <col min="3" max="5" width="22.5703125" customWidth="1"/>
    <col min="6" max="6" width="21.5703125" customWidth="1"/>
    <col min="7" max="7" width="18.7109375" customWidth="1"/>
    <col min="8" max="8" width="16.28515625" customWidth="1"/>
  </cols>
  <sheetData>
    <row r="1" spans="1:12" s="14" customFormat="1" x14ac:dyDescent="0.25"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6" x14ac:dyDescent="0.55000000000000004">
      <c r="A2"/>
      <c r="B2"/>
      <c r="C2" s="25" t="s">
        <v>86</v>
      </c>
      <c r="D2" s="4"/>
      <c r="E2" s="4"/>
      <c r="F2" s="4"/>
      <c r="G2" s="4"/>
      <c r="H2" s="4"/>
      <c r="I2" s="4"/>
    </row>
    <row r="6" spans="1:12" x14ac:dyDescent="0.25">
      <c r="C6" s="15" t="s">
        <v>72</v>
      </c>
      <c r="D6" s="15" t="s">
        <v>6</v>
      </c>
      <c r="E6" s="15" t="s">
        <v>75</v>
      </c>
      <c r="F6" s="15" t="s">
        <v>45</v>
      </c>
      <c r="G6" s="15" t="s">
        <v>98</v>
      </c>
      <c r="H6" s="15" t="s">
        <v>99</v>
      </c>
    </row>
    <row r="7" spans="1:12" x14ac:dyDescent="0.25">
      <c r="C7" s="3" t="s">
        <v>73</v>
      </c>
      <c r="D7" s="4" t="s">
        <v>46</v>
      </c>
      <c r="E7" s="4" t="s">
        <v>76</v>
      </c>
      <c r="F7" s="4" t="s">
        <v>77</v>
      </c>
      <c r="G7" s="7">
        <v>55000</v>
      </c>
      <c r="H7" s="5">
        <f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f>
        <v>46303.96</v>
      </c>
    </row>
    <row r="8" spans="1:12" x14ac:dyDescent="0.25">
      <c r="C8" s="3" t="s">
        <v>74</v>
      </c>
      <c r="D8" s="4" t="s">
        <v>21</v>
      </c>
      <c r="E8" s="4" t="s">
        <v>78</v>
      </c>
      <c r="F8" s="4" t="s">
        <v>79</v>
      </c>
      <c r="G8" s="7">
        <v>100</v>
      </c>
      <c r="H8" s="5">
        <f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f>
        <v>100</v>
      </c>
    </row>
    <row r="9" spans="1:12" x14ac:dyDescent="0.25">
      <c r="C9" s="3" t="s">
        <v>10</v>
      </c>
      <c r="D9" s="4" t="s">
        <v>21</v>
      </c>
      <c r="E9" s="4" t="s">
        <v>80</v>
      </c>
      <c r="F9" s="4" t="s">
        <v>81</v>
      </c>
      <c r="G9" s="7">
        <v>250</v>
      </c>
      <c r="H9" s="5">
        <f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f>
        <v>3000</v>
      </c>
    </row>
    <row r="10" spans="1:12" x14ac:dyDescent="0.25">
      <c r="C10" s="3" t="s">
        <v>74</v>
      </c>
      <c r="D10" s="4" t="s">
        <v>46</v>
      </c>
      <c r="E10" s="4" t="s">
        <v>82</v>
      </c>
      <c r="F10" s="4" t="s">
        <v>83</v>
      </c>
      <c r="G10" s="7">
        <v>31500</v>
      </c>
      <c r="H10" s="5">
        <f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f>
        <v>10869.090000000007</v>
      </c>
    </row>
    <row r="11" spans="1:12" x14ac:dyDescent="0.25">
      <c r="C11" s="3" t="s">
        <v>10</v>
      </c>
      <c r="D11" s="4" t="s">
        <v>46</v>
      </c>
      <c r="E11" s="4" t="s">
        <v>84</v>
      </c>
      <c r="F11" s="4" t="s">
        <v>85</v>
      </c>
      <c r="G11" s="7">
        <v>28900</v>
      </c>
      <c r="H11" s="5">
        <f>IF(CONTAS_E_POUPANCA[[#This Row],[Tipo]]="Conta Corrente",CONTAS_E_POUPANCA[[#This Row],[Saldo Inicial]]+SUMIF('Mov Contas'!D:D,CONTAS_E_POUPANCA[[#This Row],[Nome da Conta]],'Mov Contas'!F:F),CONTAS_E_POUPANCA[[#This Row],[Saldo Inicial]]-SUMIFS('Mov Contas'!F:F,'Mov Contas'!D:D,CONTAS_E_POUPANCA[[#This Row],[Nome da Conta]],'Mov Contas'!E:E,CONTAS_E_POUPANCA[[#This Row],[Tipo]]))</f>
        <v>26150</v>
      </c>
    </row>
  </sheetData>
  <conditionalFormatting sqref="C7:H11">
    <cfRule type="expression" dxfId="18" priority="9">
      <formula>#REF!="R"</formula>
    </cfRule>
    <cfRule type="expression" dxfId="17" priority="10">
      <formula>#REF!="A"</formula>
    </cfRule>
  </conditionalFormatting>
  <conditionalFormatting sqref="C10:C11">
    <cfRule type="expression" dxfId="16" priority="1">
      <formula>#REF!="R"</formula>
    </cfRule>
    <cfRule type="expression" dxfId="15" priority="2">
      <formula>#REF!="A"</formula>
    </cfRule>
  </conditionalFormatting>
  <dataValidations disablePrompts="1" count="1">
    <dataValidation type="list" allowBlank="1" showInputMessage="1" showErrorMessage="1" sqref="D7:D11">
      <formula1>INDIRECT("CONTAS[Contas]")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40"/>
  <sheetViews>
    <sheetView showGridLines="0" workbookViewId="0">
      <pane ySplit="5" topLeftCell="A6" activePane="bottomLeft" state="frozen"/>
      <selection pane="bottomLeft" activeCell="G30" sqref="G30"/>
    </sheetView>
  </sheetViews>
  <sheetFormatPr defaultRowHeight="15" x14ac:dyDescent="0.25"/>
  <cols>
    <col min="3" max="3" width="19.85546875" style="1" customWidth="1"/>
    <col min="4" max="6" width="19.85546875" customWidth="1"/>
    <col min="7" max="7" width="62.28515625" bestFit="1" customWidth="1"/>
    <col min="8" max="8" width="19.85546875" style="2" customWidth="1"/>
  </cols>
  <sheetData>
    <row r="1" spans="3:12" s="14" customFormat="1" x14ac:dyDescent="0.25">
      <c r="C1" s="44"/>
      <c r="D1" s="15"/>
      <c r="E1" s="15"/>
      <c r="F1" s="15"/>
      <c r="G1" s="15"/>
      <c r="H1" s="46"/>
      <c r="I1" s="15"/>
      <c r="J1" s="15"/>
      <c r="K1" s="15"/>
      <c r="L1" s="15"/>
    </row>
    <row r="2" spans="3:12" ht="36" x14ac:dyDescent="0.55000000000000004">
      <c r="C2" s="45" t="s">
        <v>93</v>
      </c>
      <c r="D2" s="4"/>
      <c r="E2" s="4"/>
      <c r="F2" s="4"/>
      <c r="G2" s="4"/>
      <c r="H2" s="7"/>
      <c r="I2" s="4"/>
    </row>
    <row r="5" spans="3:12" x14ac:dyDescent="0.25">
      <c r="C5" s="47" t="s">
        <v>12</v>
      </c>
      <c r="D5" s="47" t="s">
        <v>72</v>
      </c>
      <c r="E5" s="47" t="s">
        <v>94</v>
      </c>
      <c r="F5" s="47" t="s">
        <v>13</v>
      </c>
      <c r="G5" s="73" t="s">
        <v>123</v>
      </c>
      <c r="H5"/>
    </row>
    <row r="6" spans="3:12" x14ac:dyDescent="0.25">
      <c r="C6" s="48">
        <v>44098</v>
      </c>
      <c r="D6" s="49" t="s">
        <v>73</v>
      </c>
      <c r="E6" s="49" t="s">
        <v>41</v>
      </c>
      <c r="F6" s="50">
        <v>12498</v>
      </c>
      <c r="G6" s="74" t="s">
        <v>17</v>
      </c>
      <c r="H6"/>
    </row>
    <row r="7" spans="3:12" x14ac:dyDescent="0.25">
      <c r="C7" s="48">
        <v>44098</v>
      </c>
      <c r="D7" s="49" t="s">
        <v>73</v>
      </c>
      <c r="E7" s="49" t="s">
        <v>41</v>
      </c>
      <c r="F7" s="50">
        <v>204.99999999999997</v>
      </c>
      <c r="G7" s="74" t="s">
        <v>29</v>
      </c>
      <c r="H7"/>
    </row>
    <row r="8" spans="3:12" x14ac:dyDescent="0.25">
      <c r="C8" s="48">
        <v>44096</v>
      </c>
      <c r="D8" s="49" t="s">
        <v>74</v>
      </c>
      <c r="E8" s="49" t="s">
        <v>42</v>
      </c>
      <c r="F8" s="50">
        <v>2197.25</v>
      </c>
      <c r="G8" s="74" t="s">
        <v>16</v>
      </c>
      <c r="H8"/>
    </row>
    <row r="9" spans="3:12" x14ac:dyDescent="0.25">
      <c r="C9" s="48">
        <v>43723</v>
      </c>
      <c r="D9" s="49" t="s">
        <v>73</v>
      </c>
      <c r="E9" s="49" t="s">
        <v>41</v>
      </c>
      <c r="F9" s="50">
        <v>-21282</v>
      </c>
      <c r="G9" s="74" t="s">
        <v>17</v>
      </c>
      <c r="H9"/>
    </row>
    <row r="10" spans="3:12" x14ac:dyDescent="0.25">
      <c r="C10" s="48">
        <v>43723</v>
      </c>
      <c r="D10" s="49" t="s">
        <v>73</v>
      </c>
      <c r="E10" s="49" t="s">
        <v>41</v>
      </c>
      <c r="F10" s="50">
        <v>-3201</v>
      </c>
      <c r="G10" s="74" t="s">
        <v>25</v>
      </c>
      <c r="H10"/>
    </row>
    <row r="11" spans="3:12" x14ac:dyDescent="0.25">
      <c r="C11" s="48">
        <v>43723</v>
      </c>
      <c r="D11" s="49" t="s">
        <v>73</v>
      </c>
      <c r="E11" s="49" t="s">
        <v>41</v>
      </c>
      <c r="F11" s="50">
        <v>-9062</v>
      </c>
      <c r="G11" s="74" t="s">
        <v>26</v>
      </c>
      <c r="H11"/>
    </row>
    <row r="12" spans="3:12" x14ac:dyDescent="0.25">
      <c r="C12" s="48">
        <v>43723</v>
      </c>
      <c r="D12" s="49" t="s">
        <v>73</v>
      </c>
      <c r="E12" s="49" t="s">
        <v>41</v>
      </c>
      <c r="F12" s="50">
        <v>-2901</v>
      </c>
      <c r="G12" s="74" t="s">
        <v>27</v>
      </c>
      <c r="H12"/>
    </row>
    <row r="13" spans="3:12" x14ac:dyDescent="0.25">
      <c r="C13" s="48">
        <v>43723</v>
      </c>
      <c r="D13" s="49" t="s">
        <v>73</v>
      </c>
      <c r="E13" s="49" t="s">
        <v>41</v>
      </c>
      <c r="F13" s="50">
        <v>-3577.55</v>
      </c>
      <c r="G13" s="74" t="s">
        <v>28</v>
      </c>
      <c r="H13"/>
    </row>
    <row r="14" spans="3:12" x14ac:dyDescent="0.25">
      <c r="C14" s="48">
        <v>43723</v>
      </c>
      <c r="D14" s="49" t="s">
        <v>73</v>
      </c>
      <c r="E14" s="49" t="s">
        <v>41</v>
      </c>
      <c r="F14" s="50">
        <v>-3932</v>
      </c>
      <c r="G14" s="74" t="s">
        <v>29</v>
      </c>
      <c r="H14"/>
    </row>
    <row r="15" spans="3:12" x14ac:dyDescent="0.25">
      <c r="C15" s="48">
        <v>43844</v>
      </c>
      <c r="D15" s="49" t="s">
        <v>74</v>
      </c>
      <c r="E15" s="49" t="s">
        <v>42</v>
      </c>
      <c r="F15" s="50">
        <v>-2157.9700000000003</v>
      </c>
      <c r="G15" s="74" t="s">
        <v>14</v>
      </c>
      <c r="H15"/>
    </row>
    <row r="16" spans="3:12" x14ac:dyDescent="0.25">
      <c r="C16" s="48">
        <v>43844</v>
      </c>
      <c r="D16" s="49" t="s">
        <v>74</v>
      </c>
      <c r="E16" s="49" t="s">
        <v>42</v>
      </c>
      <c r="F16" s="50">
        <v>-2650</v>
      </c>
      <c r="G16" s="74" t="s">
        <v>15</v>
      </c>
      <c r="H16"/>
    </row>
    <row r="17" spans="3:8" x14ac:dyDescent="0.25">
      <c r="C17" s="48">
        <v>43944</v>
      </c>
      <c r="D17" s="49" t="s">
        <v>74</v>
      </c>
      <c r="E17" s="49" t="s">
        <v>42</v>
      </c>
      <c r="F17" s="50">
        <v>-5751.89</v>
      </c>
      <c r="G17" s="74" t="s">
        <v>16</v>
      </c>
      <c r="H17"/>
    </row>
    <row r="18" spans="3:8" x14ac:dyDescent="0.25">
      <c r="C18" s="48">
        <v>43723</v>
      </c>
      <c r="D18" s="49" t="s">
        <v>73</v>
      </c>
      <c r="E18" s="49" t="s">
        <v>41</v>
      </c>
      <c r="F18" s="50">
        <v>8990</v>
      </c>
      <c r="G18" s="74" t="s">
        <v>25</v>
      </c>
      <c r="H18"/>
    </row>
    <row r="19" spans="3:8" x14ac:dyDescent="0.25">
      <c r="C19" s="48">
        <v>44100</v>
      </c>
      <c r="D19" s="49" t="s">
        <v>73</v>
      </c>
      <c r="E19" s="49" t="s">
        <v>41</v>
      </c>
      <c r="F19" s="50">
        <v>13497.5</v>
      </c>
      <c r="G19" s="74" t="s">
        <v>17</v>
      </c>
      <c r="H19"/>
    </row>
    <row r="20" spans="3:8" x14ac:dyDescent="0.25">
      <c r="C20" s="48">
        <v>43360</v>
      </c>
      <c r="D20" s="49" t="s">
        <v>74</v>
      </c>
      <c r="E20" s="49" t="s">
        <v>62</v>
      </c>
      <c r="F20" s="50">
        <v>-2689.8</v>
      </c>
      <c r="G20" s="74" t="s">
        <v>103</v>
      </c>
      <c r="H20"/>
    </row>
    <row r="21" spans="3:8" x14ac:dyDescent="0.25">
      <c r="C21" s="48">
        <v>43360</v>
      </c>
      <c r="D21" s="49" t="s">
        <v>74</v>
      </c>
      <c r="E21" s="49" t="s">
        <v>66</v>
      </c>
      <c r="F21" s="50">
        <v>-1167.9000000000001</v>
      </c>
      <c r="G21" s="74" t="s">
        <v>104</v>
      </c>
      <c r="H21"/>
    </row>
    <row r="22" spans="3:8" x14ac:dyDescent="0.25">
      <c r="C22" s="48">
        <v>43723</v>
      </c>
      <c r="D22" s="49" t="s">
        <v>74</v>
      </c>
      <c r="E22" s="49" t="s">
        <v>70</v>
      </c>
      <c r="F22" s="50">
        <v>-546.5</v>
      </c>
      <c r="G22" s="74" t="s">
        <v>105</v>
      </c>
      <c r="H22"/>
    </row>
    <row r="23" spans="3:8" x14ac:dyDescent="0.25">
      <c r="C23" s="48">
        <v>43723</v>
      </c>
      <c r="D23" s="49" t="s">
        <v>74</v>
      </c>
      <c r="E23" s="49" t="s">
        <v>1</v>
      </c>
      <c r="F23" s="50">
        <v>-3062.5</v>
      </c>
      <c r="G23" s="74" t="s">
        <v>106</v>
      </c>
      <c r="H23"/>
    </row>
    <row r="24" spans="3:8" x14ac:dyDescent="0.25">
      <c r="C24" s="48">
        <v>43723</v>
      </c>
      <c r="D24" s="49" t="s">
        <v>74</v>
      </c>
      <c r="E24" s="49" t="s">
        <v>1</v>
      </c>
      <c r="F24" s="50">
        <v>-1636.5</v>
      </c>
      <c r="G24" s="74" t="s">
        <v>107</v>
      </c>
      <c r="H24"/>
    </row>
    <row r="25" spans="3:8" x14ac:dyDescent="0.25">
      <c r="C25" s="48">
        <v>43723</v>
      </c>
      <c r="D25" s="49" t="s">
        <v>74</v>
      </c>
      <c r="E25" s="49" t="s">
        <v>70</v>
      </c>
      <c r="F25" s="50">
        <v>-1819.5</v>
      </c>
      <c r="G25" s="74" t="s">
        <v>108</v>
      </c>
      <c r="H25"/>
    </row>
    <row r="26" spans="3:8" x14ac:dyDescent="0.25">
      <c r="C26" s="48">
        <v>43723</v>
      </c>
      <c r="D26" s="49" t="s">
        <v>74</v>
      </c>
      <c r="E26" s="49" t="s">
        <v>0</v>
      </c>
      <c r="F26" s="50">
        <v>-1542.5</v>
      </c>
      <c r="G26" s="74" t="s">
        <v>109</v>
      </c>
      <c r="H26"/>
    </row>
    <row r="27" spans="3:8" x14ac:dyDescent="0.25">
      <c r="C27" s="48">
        <v>43723</v>
      </c>
      <c r="D27" s="49" t="s">
        <v>74</v>
      </c>
      <c r="E27" s="49" t="s">
        <v>0</v>
      </c>
      <c r="F27" s="50">
        <v>-1010.5</v>
      </c>
      <c r="G27" s="74" t="s">
        <v>110</v>
      </c>
      <c r="H27"/>
    </row>
    <row r="28" spans="3:8" x14ac:dyDescent="0.25">
      <c r="C28" s="48">
        <v>43724</v>
      </c>
      <c r="D28" s="49" t="s">
        <v>74</v>
      </c>
      <c r="E28" s="49" t="s">
        <v>63</v>
      </c>
      <c r="F28" s="50">
        <v>-457.8</v>
      </c>
      <c r="G28" s="74" t="s">
        <v>111</v>
      </c>
      <c r="H28"/>
    </row>
    <row r="29" spans="3:8" x14ac:dyDescent="0.25">
      <c r="C29" s="48">
        <v>43922</v>
      </c>
      <c r="D29" s="49" t="s">
        <v>74</v>
      </c>
      <c r="E29" s="49" t="s">
        <v>62</v>
      </c>
      <c r="F29" s="50">
        <v>-1183.8</v>
      </c>
      <c r="G29" s="74" t="s">
        <v>112</v>
      </c>
      <c r="H29"/>
    </row>
    <row r="30" spans="3:8" x14ac:dyDescent="0.25">
      <c r="C30" s="48">
        <v>43944</v>
      </c>
      <c r="D30" s="49" t="s">
        <v>74</v>
      </c>
      <c r="E30" s="49" t="s">
        <v>4</v>
      </c>
      <c r="F30" s="50">
        <v>-718.5</v>
      </c>
      <c r="G30" s="74" t="s">
        <v>113</v>
      </c>
      <c r="H30"/>
    </row>
    <row r="31" spans="3:8" x14ac:dyDescent="0.25">
      <c r="C31" s="48">
        <v>44099</v>
      </c>
      <c r="D31" s="49" t="s">
        <v>74</v>
      </c>
      <c r="E31" s="49" t="s">
        <v>4</v>
      </c>
      <c r="F31" s="50">
        <v>-1153.0999999999999</v>
      </c>
      <c r="G31" s="74" t="s">
        <v>114</v>
      </c>
      <c r="H31"/>
    </row>
    <row r="32" spans="3:8" x14ac:dyDescent="0.25">
      <c r="C32" s="48">
        <v>44099</v>
      </c>
      <c r="D32" s="49" t="s">
        <v>74</v>
      </c>
      <c r="E32" s="49" t="s">
        <v>4</v>
      </c>
      <c r="F32" s="50">
        <v>-1480.2</v>
      </c>
      <c r="G32" s="74" t="s">
        <v>115</v>
      </c>
      <c r="H32"/>
    </row>
    <row r="33" spans="3:8" x14ac:dyDescent="0.25">
      <c r="C33" s="48">
        <v>44005</v>
      </c>
      <c r="D33" s="49" t="s">
        <v>74</v>
      </c>
      <c r="E33" s="49" t="s">
        <v>62</v>
      </c>
      <c r="F33" s="50">
        <v>3598.9</v>
      </c>
      <c r="G33" s="74" t="s">
        <v>103</v>
      </c>
      <c r="H33"/>
    </row>
    <row r="34" spans="3:8" x14ac:dyDescent="0.25">
      <c r="C34" s="48">
        <v>44086</v>
      </c>
      <c r="D34" s="49" t="s">
        <v>74</v>
      </c>
      <c r="E34" s="49" t="s">
        <v>66</v>
      </c>
      <c r="F34" s="50">
        <v>1467.9</v>
      </c>
      <c r="G34" s="74" t="s">
        <v>104</v>
      </c>
      <c r="H34"/>
    </row>
    <row r="35" spans="3:8" x14ac:dyDescent="0.25">
      <c r="C35" s="48">
        <v>44100</v>
      </c>
      <c r="D35" s="49" t="s">
        <v>74</v>
      </c>
      <c r="E35" s="49" t="s">
        <v>70</v>
      </c>
      <c r="F35" s="50">
        <v>1134</v>
      </c>
      <c r="G35" s="74" t="s">
        <v>105</v>
      </c>
      <c r="H35"/>
    </row>
    <row r="36" spans="3:8" x14ac:dyDescent="0.25">
      <c r="C36" s="48">
        <v>43831</v>
      </c>
      <c r="D36" s="49" t="s">
        <v>10</v>
      </c>
      <c r="E36" s="49" t="s">
        <v>21</v>
      </c>
      <c r="F36" s="50">
        <v>-1100</v>
      </c>
      <c r="G36" s="74" t="s">
        <v>21</v>
      </c>
      <c r="H36"/>
    </row>
    <row r="37" spans="3:8" x14ac:dyDescent="0.25">
      <c r="C37" s="48">
        <v>43862</v>
      </c>
      <c r="D37" s="49" t="s">
        <v>10</v>
      </c>
      <c r="E37" s="49" t="s">
        <v>21</v>
      </c>
      <c r="F37" s="50">
        <v>-1650</v>
      </c>
      <c r="G37" s="74" t="s">
        <v>21</v>
      </c>
      <c r="H37"/>
    </row>
    <row r="38" spans="3:8" x14ac:dyDescent="0.25">
      <c r="C38" s="48">
        <v>43902</v>
      </c>
      <c r="D38" s="49" t="s">
        <v>73</v>
      </c>
      <c r="E38" s="49" t="s">
        <v>124</v>
      </c>
      <c r="F38" s="50">
        <v>20.92</v>
      </c>
      <c r="G38" s="74" t="s">
        <v>125</v>
      </c>
    </row>
    <row r="39" spans="3:8" x14ac:dyDescent="0.25">
      <c r="C39" s="48">
        <v>43942</v>
      </c>
      <c r="D39" s="49" t="s">
        <v>73</v>
      </c>
      <c r="E39" s="49" t="s">
        <v>124</v>
      </c>
      <c r="F39" s="50">
        <v>15.27</v>
      </c>
      <c r="G39" s="74" t="s">
        <v>126</v>
      </c>
    </row>
    <row r="40" spans="3:8" x14ac:dyDescent="0.25">
      <c r="C40" s="48">
        <v>43942</v>
      </c>
      <c r="D40" s="49" t="s">
        <v>73</v>
      </c>
      <c r="E40" s="49" t="s">
        <v>124</v>
      </c>
      <c r="F40" s="50">
        <v>32.82</v>
      </c>
      <c r="G40" s="74" t="s">
        <v>127</v>
      </c>
    </row>
  </sheetData>
  <dataValidations count="1">
    <dataValidation type="list" allowBlank="1" showInputMessage="1" showErrorMessage="1" sqref="D6:D40">
      <formula1>INDIRECT("CONTAS_E_POUPANCA[Nome da Conta]")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/>
  </sheetViews>
  <sheetFormatPr defaultRowHeight="15" x14ac:dyDescent="0.25"/>
  <cols>
    <col min="1" max="1" width="16.42578125" customWidth="1"/>
    <col min="3" max="3" width="19.5703125" bestFit="1" customWidth="1"/>
    <col min="5" max="5" width="14.5703125" bestFit="1" customWidth="1"/>
  </cols>
  <sheetData>
    <row r="1" spans="1:5" x14ac:dyDescent="0.25">
      <c r="A1" t="s">
        <v>88</v>
      </c>
      <c r="C1" t="s">
        <v>18</v>
      </c>
      <c r="E1" t="s">
        <v>91</v>
      </c>
    </row>
    <row r="2" spans="1:5" x14ac:dyDescent="0.25">
      <c r="A2" t="s">
        <v>41</v>
      </c>
      <c r="C2" t="s">
        <v>62</v>
      </c>
      <c r="E2" t="s">
        <v>46</v>
      </c>
    </row>
    <row r="3" spans="1:5" x14ac:dyDescent="0.25">
      <c r="A3" t="s">
        <v>43</v>
      </c>
      <c r="C3" t="s">
        <v>63</v>
      </c>
      <c r="E3" t="s">
        <v>21</v>
      </c>
    </row>
    <row r="4" spans="1:5" x14ac:dyDescent="0.25">
      <c r="A4" t="s">
        <v>44</v>
      </c>
      <c r="C4" t="s">
        <v>66</v>
      </c>
    </row>
    <row r="5" spans="1:5" x14ac:dyDescent="0.25">
      <c r="A5" t="s">
        <v>42</v>
      </c>
      <c r="C5" t="s">
        <v>68</v>
      </c>
    </row>
    <row r="6" spans="1:5" x14ac:dyDescent="0.25">
      <c r="C6" t="s">
        <v>69</v>
      </c>
    </row>
    <row r="7" spans="1:5" x14ac:dyDescent="0.25">
      <c r="C7" t="s">
        <v>67</v>
      </c>
    </row>
    <row r="8" spans="1:5" x14ac:dyDescent="0.25">
      <c r="C8" t="s">
        <v>70</v>
      </c>
    </row>
    <row r="9" spans="1:5" x14ac:dyDescent="0.25">
      <c r="C9" t="s">
        <v>0</v>
      </c>
    </row>
    <row r="10" spans="1:5" x14ac:dyDescent="0.25">
      <c r="C10" t="s">
        <v>1</v>
      </c>
    </row>
    <row r="11" spans="1:5" x14ac:dyDescent="0.25">
      <c r="C11" t="s">
        <v>39</v>
      </c>
    </row>
    <row r="12" spans="1:5" x14ac:dyDescent="0.25">
      <c r="C12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0"/>
  <sheetViews>
    <sheetView zoomScale="70" zoomScaleNormal="70" workbookViewId="0">
      <selection activeCell="R1" sqref="R1"/>
    </sheetView>
  </sheetViews>
  <sheetFormatPr defaultRowHeight="15" x14ac:dyDescent="0.25"/>
  <cols>
    <col min="1" max="1" width="9.140625" style="19"/>
    <col min="3" max="8" width="9.140625" style="16"/>
    <col min="9" max="9" width="16.42578125" style="17" bestFit="1" customWidth="1"/>
    <col min="10" max="11" width="16.42578125" style="17" customWidth="1"/>
    <col min="12" max="12" width="17.7109375" bestFit="1" customWidth="1"/>
    <col min="13" max="13" width="17.28515625" bestFit="1" customWidth="1"/>
    <col min="16" max="16" width="9.140625" style="21"/>
    <col min="18" max="23" width="9.140625" style="16"/>
    <col min="24" max="24" width="16.42578125" style="17" bestFit="1" customWidth="1"/>
    <col min="25" max="25" width="12.85546875" style="2" bestFit="1" customWidth="1"/>
    <col min="26" max="26" width="16.85546875" customWidth="1"/>
    <col min="27" max="27" width="17.7109375" bestFit="1" customWidth="1"/>
    <col min="28" max="28" width="17.28515625" bestFit="1" customWidth="1"/>
  </cols>
  <sheetData>
    <row r="1" spans="1:28" x14ac:dyDescent="0.25">
      <c r="A1" s="19" t="s">
        <v>32</v>
      </c>
      <c r="C1" s="16">
        <v>1</v>
      </c>
      <c r="D1" s="16" t="str">
        <f>IFERROR(IF('Renda Variável'!H27&lt;&gt;"",'Renda Variável'!H27,""),"")</f>
        <v>ITSA3</v>
      </c>
      <c r="E1" s="16" t="str">
        <f>IFERROR(IF((SUMIFS('Renda Variável'!M:M,'Renda Variável'!H:H,D1,'Renda Variável'!J:J,"C")-SUMIFS('Renda Variável'!M:M,'Renda Variável'!H:H,D1,'Renda Variável'!J:J,"V"))=0,"",IF(D1="","",IF(COUNTIF('Renda Variável'!$H$27:H27,D1)&gt;1,"",C1))),"")</f>
        <v/>
      </c>
      <c r="F1" s="16">
        <f t="shared" ref="F1:F64" si="0">IFERROR(SMALL(E:E,C1),"")</f>
        <v>2</v>
      </c>
      <c r="G1" s="16" t="str" cm="1">
        <f t="array" ref="G1">IFERROR(INDEX(D:D,F1),"")</f>
        <v>BBAS3</v>
      </c>
      <c r="H1" s="16" t="str">
        <f>IF(G1&lt;&gt;"",VLOOKUP(G1,'Renda Variável'!H:I,2,0),"")</f>
        <v>Ação</v>
      </c>
      <c r="I1" s="17">
        <f>IF(G1&lt;&gt;"",(SUMIFS('Renda Variável'!M:M,'Renda Variável'!H:H,G1,'Renda Variável'!J:J,"C")-SUMIFS('Renda Variável'!M:M,'Renda Variável'!H:H,G1,'Renda Variável'!J:J,"V"))*VLOOKUP(G1,Tabela1[],2,0),"")</f>
        <v>450</v>
      </c>
      <c r="J1" s="17">
        <f>IF(
G1&lt;&gt;"",
(SUMIFS('Renda Variável'!M:M,'Renda Variável'!H:H,G1,'Renda Variável'!J:J,"C")-SUMIFS('Renda Variável'!M:M,'Renda Variável'!H:H,G1,'Renda Variável'!J:J,"V")) *
(VLOOKUP(G1,Tabela1[],2,0) -
(SUMIFS('Renda Variável'!Q:Q,'Renda Variável'!H:H,G1,'Renda Variável'!J:J,"C")/SUMIFS('Renda Variável'!M:M,'Renda Variável'!H:H,G1,'Renda Variável'!J:J,"C"))),"")</f>
        <v>129.90000000000003</v>
      </c>
      <c r="L1" s="13" t="s">
        <v>48</v>
      </c>
      <c r="M1" s="4">
        <f>COUNT(Auxiliar!I:I)</f>
        <v>8</v>
      </c>
      <c r="P1" s="21" t="s">
        <v>32</v>
      </c>
      <c r="R1" s="16">
        <v>1</v>
      </c>
      <c r="S1" s="16" t="str">
        <f>IFERROR(IF('Renda Fixa'!N31&lt;&gt;"",'Renda Fixa'!N31,""),"")</f>
        <v>CDB Pré-fixado BANCO ITAU BBA  VCTO 23/06/2020</v>
      </c>
      <c r="T1" s="16" t="str">
        <f>IFERROR(IF((SUMIFS('Renda Fixa'!O:O,'Renda Fixa'!N:N,S1,'Renda Fixa'!I:I,"A")-SUMIFS('Renda Fixa'!O:O,'Renda Fixa'!N:N,S1,'Renda Fixa'!I:I,"R"))=0,"",IF(S1="","",IF(COUNTIF('Renda Fixa'!$N$31:N31,S1)&gt;1,"",R1))),"")</f>
        <v/>
      </c>
      <c r="U1" s="16">
        <f>IFERROR(SMALL(T:T,R1),"")</f>
        <v>4</v>
      </c>
      <c r="V1" s="16" t="str" cm="1">
        <f t="array" ref="V1">IFERROR(INDEX(S:S,U1),"")</f>
        <v>Tesouro IPCA+ -  VCTO 14/05/2029</v>
      </c>
      <c r="W1" s="16" t="str">
        <f>IF(V1&lt;&gt;"",INDEX('Renda Fixa'!J:J,MATCH(V1,'Renda Fixa'!N:N,0)),"")</f>
        <v>Tesouro IPCA+</v>
      </c>
      <c r="X1" s="17">
        <f>IF(V1&lt;&gt;"",(SUMIFS('Renda Fixa'!O:O,'Renda Fixa'!N:N,V1,'Renda Fixa'!I:I,"A")-SUMIFS('Renda Fixa'!O:O,'Renda Fixa'!N:N,V1,'Renda Fixa'!I:I,"R"))*VLOOKUP(V1,Tabela2[],2,0),"")</f>
        <v>3093.6456702621708</v>
      </c>
      <c r="Y1" s="2">
        <f>IF(
V1&lt;&gt;"",
(SUMIFS('Renda Fixa'!O:O,'Renda Fixa'!N:N,V1,'Renda Fixa'!I:I,"A")-SUMIFS('Renda Fixa'!O:O,'Renda Fixa'!N:N,V1,'Renda Fixa'!I:I,"R")) *
(VLOOKUP(V1,Tabela2[],2,0) -
(SUMIFS('Renda Fixa'!S:S,'Renda Fixa'!N:N,V1,'Renda Fixa'!I:I,"A")/SUMIFS('Renda Fixa'!O:O,'Renda Fixa'!N:N,V1,'Renda Fixa'!I:I,"A"))),"")</f>
        <v>31.145670262170654</v>
      </c>
      <c r="AA1" s="13" t="s">
        <v>48</v>
      </c>
      <c r="AB1" s="4">
        <f>COUNT(Auxiliar!X:X)</f>
        <v>10</v>
      </c>
    </row>
    <row r="2" spans="1:28" x14ac:dyDescent="0.25">
      <c r="C2" s="16">
        <v>2</v>
      </c>
      <c r="D2" s="16" t="str">
        <f>IFERROR(IF('Renda Variável'!H28&lt;&gt;"",'Renda Variável'!H28,""),"")</f>
        <v>BBAS3</v>
      </c>
      <c r="E2" s="16">
        <f>IFERROR(IF((SUMIFS('Renda Variável'!M:M,'Renda Variável'!H:H,D2,'Renda Variável'!J:J,"C")-SUMIFS('Renda Variável'!M:M,'Renda Variável'!H:H,D2,'Renda Variável'!J:J,"V"))=0,"",IF(D2="","",IF(COUNTIF('Renda Variável'!$H$27:H28,D2)&gt;1,"",C2))),"")</f>
        <v>2</v>
      </c>
      <c r="F2" s="16">
        <f t="shared" si="0"/>
        <v>3</v>
      </c>
      <c r="G2" s="16" t="str" cm="1">
        <f t="array" ref="G2">IFERROR(INDEX(D:D,F2),"")</f>
        <v>BRAP4</v>
      </c>
      <c r="H2" s="16" t="str">
        <f>IF(G2&lt;&gt;"",VLOOKUP(G2,'Renda Variável'!H:I,2,0),"")</f>
        <v>Ação</v>
      </c>
      <c r="I2" s="17">
        <f>IF(G2&lt;&gt;"",(SUMIFS('Renda Variável'!M:M,'Renda Variável'!H:H,G2,'Renda Variável'!J:J,"C")-SUMIFS('Renda Variável'!M:M,'Renda Variável'!H:H,G2,'Renda Variável'!J:J,"V"))*VLOOKUP(G2,Tabela1[],2,0),"")</f>
        <v>8470</v>
      </c>
      <c r="J2" s="17">
        <f>IF(
G2&lt;&gt;"",
(SUMIFS('Renda Variável'!M:M,'Renda Variável'!H:H,G2,'Renda Variável'!J:J,"C")-SUMIFS('Renda Variável'!M:M,'Renda Variável'!H:H,G2,'Renda Variável'!J:J,"V")) *
(VLOOKUP(G2,Tabela1[],2,0) -
(SUMIFS('Renda Variável'!Q:Q,'Renda Variável'!H:H,G2,'Renda Variável'!J:J,"C")/SUMIFS('Renda Variável'!M:M,'Renda Variável'!H:H,G2,'Renda Variável'!J:J,"C"))),"")</f>
        <v>-592.00000000000023</v>
      </c>
      <c r="L2" s="4"/>
      <c r="M2" s="4"/>
      <c r="R2" s="16">
        <v>2</v>
      </c>
      <c r="S2" s="16" t="str">
        <f>IFERROR(IF('Renda Fixa'!N32&lt;&gt;"",'Renda Fixa'!N32,""),"")</f>
        <v>LCI Pré-fixado BANCO ITAU BBA  VCTO 12/09/2020</v>
      </c>
      <c r="T2" s="16" t="str">
        <f>IFERROR(IF((SUMIFS('Renda Fixa'!O:O,'Renda Fixa'!N:N,S2,'Renda Fixa'!I:I,"A")-SUMIFS('Renda Fixa'!O:O,'Renda Fixa'!N:N,S2,'Renda Fixa'!I:I,"R"))=0,"",IF(S2="","",IF(COUNTIF('Renda Fixa'!$N$31:N32,S2)&gt;1,"",R2))),"")</f>
        <v/>
      </c>
      <c r="U2" s="16">
        <f t="shared" ref="U2:U64" si="1">IFERROR(SMALL(T:T,R2),"")</f>
        <v>5</v>
      </c>
      <c r="V2" s="16" t="str" cm="1">
        <f t="array" ref="V2">IFERROR(INDEX(S:S,U2),"")</f>
        <v>Tesouro IPCA+ -  VCTO 06/01/2029</v>
      </c>
      <c r="W2" s="16" t="str">
        <f>IF(V2&lt;&gt;"",INDEX('Renda Fixa'!J:J,MATCH(V2,'Renda Fixa'!N:N,0)),"")</f>
        <v>Tesouro IPCA+</v>
      </c>
      <c r="X2" s="17">
        <f>IF(V2&lt;&gt;"",(SUMIFS('Renda Fixa'!O:O,'Renda Fixa'!N:N,V2,'Renda Fixa'!I:I,"A")-SUMIFS('Renda Fixa'!O:O,'Renda Fixa'!N:N,V2,'Renda Fixa'!I:I,"R"))*VLOOKUP(V2,Tabela2[],2,0),"")</f>
        <v>1656.6434430660652</v>
      </c>
      <c r="Y2" s="2">
        <f>IF(
V2&lt;&gt;"",
(SUMIFS('Renda Fixa'!O:O,'Renda Fixa'!N:N,V2,'Renda Fixa'!I:I,"A")-SUMIFS('Renda Fixa'!O:O,'Renda Fixa'!N:N,V2,'Renda Fixa'!I:I,"R")) *
(VLOOKUP(V2,Tabela2[],2,0) -
(SUMIFS('Renda Fixa'!S:S,'Renda Fixa'!N:N,V2,'Renda Fixa'!I:I,"A")/SUMIFS('Renda Fixa'!O:O,'Renda Fixa'!N:N,V2,'Renda Fixa'!I:I,"A"))),"")</f>
        <v>20.143443066065004</v>
      </c>
      <c r="AA2" s="4"/>
      <c r="AB2" s="4"/>
    </row>
    <row r="3" spans="1:28" x14ac:dyDescent="0.25">
      <c r="A3" s="19" t="s">
        <v>49</v>
      </c>
      <c r="C3" s="16">
        <v>3</v>
      </c>
      <c r="D3" s="16" t="str">
        <f>IFERROR(IF('Renda Variável'!H29&lt;&gt;"",'Renda Variável'!H29,""),"")</f>
        <v>BRAP4</v>
      </c>
      <c r="E3" s="16">
        <f>IFERROR(IF((SUMIFS('Renda Variável'!M:M,'Renda Variável'!H:H,D3,'Renda Variável'!J:J,"C")-SUMIFS('Renda Variável'!M:M,'Renda Variável'!H:H,D3,'Renda Variável'!J:J,"V"))=0,"",IF(D3="","",IF(COUNTIF('Renda Variável'!$H$27:H29,D3)&gt;1,"",C3))),"")</f>
        <v>3</v>
      </c>
      <c r="F3" s="16">
        <f t="shared" si="0"/>
        <v>4</v>
      </c>
      <c r="G3" s="16" t="str" cm="1">
        <f t="array" ref="G3">IFERROR(INDEX(D:D,F3),"")</f>
        <v>CESP6</v>
      </c>
      <c r="H3" s="16" t="str">
        <f>IF(G3&lt;&gt;"",VLOOKUP(G3,'Renda Variável'!H:I,2,0),"")</f>
        <v>Ação</v>
      </c>
      <c r="I3" s="17">
        <f>IF(G3&lt;&gt;"",(SUMIFS('Renda Variável'!M:M,'Renda Variável'!H:H,G3,'Renda Variável'!J:J,"C")-SUMIFS('Renda Variável'!M:M,'Renda Variável'!H:H,G3,'Renda Variável'!J:J,"V"))*VLOOKUP(G3,Tabela1[],2,0),"")</f>
        <v>3105</v>
      </c>
      <c r="J3" s="17">
        <f>IF(
G3&lt;&gt;"",
(SUMIFS('Renda Variável'!M:M,'Renda Variável'!H:H,G3,'Renda Variável'!J:J,"C")-SUMIFS('Renda Variável'!M:M,'Renda Variável'!H:H,G3,'Renda Variável'!J:J,"V")) *
(VLOOKUP(G3,Tabela1[],2,0) -
(SUMIFS('Renda Variável'!Q:Q,'Renda Variável'!H:H,G3,'Renda Variável'!J:J,"C")/SUMIFS('Renda Variável'!M:M,'Renda Variável'!H:H,G3,'Renda Variável'!J:J,"C"))),"")</f>
        <v>203.99999999999991</v>
      </c>
      <c r="L3" s="13" t="s">
        <v>101</v>
      </c>
      <c r="M3" s="7">
        <f>SUM(I:I)</f>
        <v>33885.9</v>
      </c>
      <c r="P3" s="21" t="s">
        <v>49</v>
      </c>
      <c r="R3" s="16">
        <v>3</v>
      </c>
      <c r="S3" s="16" t="str">
        <f>IFERROR(IF('Renda Fixa'!N33&lt;&gt;"",'Renda Fixa'!N33,""),"")</f>
        <v>Tesouro Pré-fixado -  VCTO 26/09/2020</v>
      </c>
      <c r="T3" s="16" t="str">
        <f>IFERROR(IF((SUMIFS('Renda Fixa'!O:O,'Renda Fixa'!N:N,S3,'Renda Fixa'!I:I,"A")-SUMIFS('Renda Fixa'!O:O,'Renda Fixa'!N:N,S3,'Renda Fixa'!I:I,"R"))=0,"",IF(S3="","",IF(COUNTIF('Renda Fixa'!$N$31:N33,S3)&gt;1,"",R3))),"")</f>
        <v/>
      </c>
      <c r="U3" s="16">
        <f t="shared" si="1"/>
        <v>6</v>
      </c>
      <c r="V3" s="16" t="str" cm="1">
        <f t="array" ref="V3">IFERROR(INDEX(S:S,U3),"")</f>
        <v>Tesouro Pré-fixado -  VCTO 20/09/2030</v>
      </c>
      <c r="W3" s="16" t="str">
        <f>IF(V3&lt;&gt;"",INDEX('Renda Fixa'!J:J,MATCH(V3,'Renda Fixa'!N:N,0)),"")</f>
        <v>Tesouro Pré-fixado</v>
      </c>
      <c r="X3" s="17">
        <f>IF(V3&lt;&gt;"",(SUMIFS('Renda Fixa'!O:O,'Renda Fixa'!N:N,V3,'Renda Fixa'!I:I,"A")-SUMIFS('Renda Fixa'!O:O,'Renda Fixa'!N:N,V3,'Renda Fixa'!I:I,"R"))*VLOOKUP(V3,Tabela2[],2,0),"")</f>
        <v>1859.1850055683128</v>
      </c>
      <c r="Y3" s="2">
        <f>IF(
V3&lt;&gt;"",
(SUMIFS('Renda Fixa'!O:O,'Renda Fixa'!N:N,V3,'Renda Fixa'!I:I,"A")-SUMIFS('Renda Fixa'!O:O,'Renda Fixa'!N:N,V3,'Renda Fixa'!I:I,"R")) *
(VLOOKUP(V3,Tabela2[],2,0) -
(SUMIFS('Renda Fixa'!S:S,'Renda Fixa'!N:N,V3,'Renda Fixa'!I:I,"A")/SUMIFS('Renda Fixa'!O:O,'Renda Fixa'!N:N,V3,'Renda Fixa'!I:I,"A"))),"")</f>
        <v>39.685005568312889</v>
      </c>
      <c r="AA3" s="13" t="s">
        <v>101</v>
      </c>
      <c r="AB3" s="7">
        <f>SUM(X:X)</f>
        <v>14258.036916516619</v>
      </c>
    </row>
    <row r="4" spans="1:28" x14ac:dyDescent="0.25">
      <c r="C4" s="16">
        <v>4</v>
      </c>
      <c r="D4" s="16" t="str">
        <f>IFERROR(IF('Renda Variável'!H30&lt;&gt;"",'Renda Variável'!H30,""),"")</f>
        <v>CESP6</v>
      </c>
      <c r="E4" s="16">
        <f>IFERROR(IF((SUMIFS('Renda Variável'!M:M,'Renda Variável'!H:H,D4,'Renda Variável'!J:J,"C")-SUMIFS('Renda Variável'!M:M,'Renda Variável'!H:H,D4,'Renda Variável'!J:J,"V"))=0,"",IF(D4="","",IF(COUNTIF('Renda Variável'!$H$27:H30,D4)&gt;1,"",C4))),"")</f>
        <v>4</v>
      </c>
      <c r="F4" s="16">
        <f t="shared" si="0"/>
        <v>5</v>
      </c>
      <c r="G4" s="16" t="str" cm="1">
        <f t="array" ref="G4">IFERROR(INDEX(D:D,F4),"")</f>
        <v>CPLE6</v>
      </c>
      <c r="H4" s="16" t="str">
        <f>IF(G4&lt;&gt;"",VLOOKUP(G4,'Renda Variável'!H:I,2,0),"")</f>
        <v>Ação</v>
      </c>
      <c r="I4" s="17">
        <f>IF(G4&lt;&gt;"",(SUMIFS('Renda Variável'!M:M,'Renda Variável'!H:H,G4,'Renda Variável'!J:J,"C")-SUMIFS('Renda Variável'!M:M,'Renda Variável'!H:H,G4,'Renda Variável'!J:J,"V"))*VLOOKUP(G4,Tabela1[],2,0),"")</f>
        <v>3584.9000000000005</v>
      </c>
      <c r="J4" s="17">
        <f>IF(
G4&lt;&gt;"",
(SUMIFS('Renda Variável'!M:M,'Renda Variável'!H:H,G4,'Renda Variável'!J:J,"C")-SUMIFS('Renda Variável'!M:M,'Renda Variável'!H:H,G4,'Renda Variável'!J:J,"V")) *
(VLOOKUP(G4,Tabela1[],2,0) -
(SUMIFS('Renda Variável'!Q:Q,'Renda Variável'!H:H,G4,'Renda Variável'!J:J,"C")/SUMIFS('Renda Variável'!M:M,'Renda Variável'!H:H,G4,'Renda Variável'!J:J,"C"))),"")</f>
        <v>7.3500000000003496</v>
      </c>
      <c r="L4" s="4"/>
      <c r="M4" s="4"/>
      <c r="R4" s="16">
        <v>4</v>
      </c>
      <c r="S4" s="16" t="str">
        <f>IFERROR(IF('Renda Fixa'!N34&lt;&gt;"",'Renda Fixa'!N34,""),"")</f>
        <v>Tesouro IPCA+ -  VCTO 14/05/2029</v>
      </c>
      <c r="T4" s="16">
        <f>IFERROR(IF((SUMIFS('Renda Fixa'!O:O,'Renda Fixa'!N:N,S4,'Renda Fixa'!I:I,"A")-SUMIFS('Renda Fixa'!O:O,'Renda Fixa'!N:N,S4,'Renda Fixa'!I:I,"R"))=0,"",IF(S4="","",IF(COUNTIF('Renda Fixa'!$N$31:N34,S4)&gt;1,"",R4))),"")</f>
        <v>4</v>
      </c>
      <c r="U4" s="16">
        <f t="shared" si="1"/>
        <v>7</v>
      </c>
      <c r="V4" s="16" t="str" cm="1">
        <f t="array" ref="V4">IFERROR(INDEX(S:S,U4),"")</f>
        <v>Tesouro Selic -  VCTO 14/07/2030</v>
      </c>
      <c r="W4" s="16" t="str">
        <f>IF(V4&lt;&gt;"",INDEX('Renda Fixa'!J:J,MATCH(V4,'Renda Fixa'!N:N,0)),"")</f>
        <v>Tesouro Selic</v>
      </c>
      <c r="X4" s="17">
        <f>IF(V4&lt;&gt;"",(SUMIFS('Renda Fixa'!O:O,'Renda Fixa'!N:N,V4,'Renda Fixa'!I:I,"A")-SUMIFS('Renda Fixa'!O:O,'Renda Fixa'!N:N,V4,'Renda Fixa'!I:I,"R"))*VLOOKUP(V4,Tabela2[],2,0),"")</f>
        <v>1558.269693069522</v>
      </c>
      <c r="Y4" s="2">
        <f>IF(
V4&lt;&gt;"",
(SUMIFS('Renda Fixa'!O:O,'Renda Fixa'!N:N,V4,'Renda Fixa'!I:I,"A")-SUMIFS('Renda Fixa'!O:O,'Renda Fixa'!N:N,V4,'Renda Fixa'!I:I,"R")) *
(VLOOKUP(V4,Tabela2[],2,0) -
(SUMIFS('Renda Fixa'!S:S,'Renda Fixa'!N:N,V4,'Renda Fixa'!I:I,"A")/SUMIFS('Renda Fixa'!O:O,'Renda Fixa'!N:N,V4,'Renda Fixa'!I:I,"A"))),"")</f>
        <v>15.76969306952185</v>
      </c>
      <c r="AA4" s="4"/>
      <c r="AB4" s="4"/>
    </row>
    <row r="5" spans="1:28" x14ac:dyDescent="0.25">
      <c r="A5" s="19" t="s">
        <v>50</v>
      </c>
      <c r="C5" s="16">
        <v>5</v>
      </c>
      <c r="D5" s="16" t="str">
        <f>IFERROR(IF('Renda Variável'!H31&lt;&gt;"",'Renda Variável'!H31,""),"")</f>
        <v>CPLE6</v>
      </c>
      <c r="E5" s="16">
        <f>IFERROR(IF((SUMIFS('Renda Variável'!M:M,'Renda Variável'!H:H,D5,'Renda Variável'!J:J,"C")-SUMIFS('Renda Variável'!M:M,'Renda Variável'!H:H,D5,'Renda Variável'!J:J,"V"))=0,"",IF(D5="","",IF(COUNTIF('Renda Variável'!$H$27:H31,D5)&gt;1,"",C5))),"")</f>
        <v>5</v>
      </c>
      <c r="F5" s="16">
        <f t="shared" si="0"/>
        <v>6</v>
      </c>
      <c r="G5" s="16" t="str" cm="1">
        <f t="array" ref="G5">IFERROR(INDEX(D:D,F5),"")</f>
        <v>MYPK3</v>
      </c>
      <c r="H5" s="16" t="str">
        <f>IF(G5&lt;&gt;"",VLOOKUP(G5,'Renda Variável'!H:I,2,0),"")</f>
        <v>Ação</v>
      </c>
      <c r="I5" s="17">
        <f>IF(G5&lt;&gt;"",(SUMIFS('Renda Variável'!M:M,'Renda Variável'!H:H,G5,'Renda Variável'!J:J,"C")-SUMIFS('Renda Variável'!M:M,'Renda Variável'!H:H,G5,'Renda Variável'!J:J,"V"))*VLOOKUP(G5,Tabela1[],2,0),"")</f>
        <v>2016</v>
      </c>
      <c r="J5" s="17">
        <f>IF(
G5&lt;&gt;"",
(SUMIFS('Renda Variável'!M:M,'Renda Variável'!H:H,G5,'Renda Variável'!J:J,"C")-SUMIFS('Renda Variável'!M:M,'Renda Variável'!H:H,G5,'Renda Variável'!J:J,"V")) *
(VLOOKUP(G5,Tabela1[],2,0) -
(SUMIFS('Renda Variável'!Q:Q,'Renda Variável'!H:H,G5,'Renda Variável'!J:J,"C")/SUMIFS('Renda Variável'!M:M,'Renda Variável'!H:H,G5,'Renda Variável'!J:J,"C"))),"")</f>
        <v>-736.4000000000002</v>
      </c>
      <c r="L5" s="13" t="s">
        <v>102</v>
      </c>
      <c r="M5" s="7">
        <f>SUM(J:J)</f>
        <v>5758.7881818181822</v>
      </c>
      <c r="P5" s="21" t="s">
        <v>50</v>
      </c>
      <c r="R5" s="16">
        <v>5</v>
      </c>
      <c r="S5" s="16" t="str">
        <f>IFERROR(IF('Renda Fixa'!N35&lt;&gt;"",'Renda Fixa'!N35,""),"")</f>
        <v>Tesouro IPCA+ -  VCTO 06/01/2029</v>
      </c>
      <c r="T5" s="16">
        <f>IFERROR(IF((SUMIFS('Renda Fixa'!O:O,'Renda Fixa'!N:N,S5,'Renda Fixa'!I:I,"A")-SUMIFS('Renda Fixa'!O:O,'Renda Fixa'!N:N,S5,'Renda Fixa'!I:I,"R"))=0,"",IF(S5="","",IF(COUNTIF('Renda Fixa'!$N$31:N35,S5)&gt;1,"",R5))),"")</f>
        <v>5</v>
      </c>
      <c r="U5" s="16">
        <f t="shared" si="1"/>
        <v>8</v>
      </c>
      <c r="V5" s="16" t="str" cm="1">
        <f t="array" ref="V5">IFERROR(INDEX(S:S,U5),"")</f>
        <v>Tesouro Selic -  VCTO 12/05/2030</v>
      </c>
      <c r="W5" s="16" t="str">
        <f>IF(V5&lt;&gt;"",INDEX('Renda Fixa'!J:J,MATCH(V5,'Renda Fixa'!N:N,0)),"")</f>
        <v>Tesouro Selic</v>
      </c>
      <c r="X5" s="17">
        <f>IF(V5&lt;&gt;"",(SUMIFS('Renda Fixa'!O:O,'Renda Fixa'!N:N,V5,'Renda Fixa'!I:I,"A")-SUMIFS('Renda Fixa'!O:O,'Renda Fixa'!N:N,V5,'Renda Fixa'!I:I,"R"))*VLOOKUP(V5,Tabela2[],2,0),"")</f>
        <v>1027.4625814397048</v>
      </c>
      <c r="Y5" s="2">
        <f>IF(
V5&lt;&gt;"",
(SUMIFS('Renda Fixa'!O:O,'Renda Fixa'!N:N,V5,'Renda Fixa'!I:I,"A")-SUMIFS('Renda Fixa'!O:O,'Renda Fixa'!N:N,V5,'Renda Fixa'!I:I,"R")) *
(VLOOKUP(V5,Tabela2[],2,0) -
(SUMIFS('Renda Fixa'!S:S,'Renda Fixa'!N:N,V5,'Renda Fixa'!I:I,"A")/SUMIFS('Renda Fixa'!O:O,'Renda Fixa'!N:N,V5,'Renda Fixa'!I:I,"A"))),"")</f>
        <v>16.96258143970482</v>
      </c>
      <c r="AA5" s="13" t="s">
        <v>102</v>
      </c>
      <c r="AB5" s="7">
        <f>SUM(Y:Y)</f>
        <v>193.13691651662162</v>
      </c>
    </row>
    <row r="6" spans="1:28" x14ac:dyDescent="0.25">
      <c r="C6" s="16">
        <v>6</v>
      </c>
      <c r="D6" s="16" t="str">
        <f>IFERROR(IF('Renda Variável'!H32&lt;&gt;"",'Renda Variável'!H32,""),"")</f>
        <v>MYPK3</v>
      </c>
      <c r="E6" s="16">
        <f>IFERROR(IF((SUMIFS('Renda Variável'!M:M,'Renda Variável'!H:H,D6,'Renda Variável'!J:J,"C")-SUMIFS('Renda Variável'!M:M,'Renda Variável'!H:H,D6,'Renda Variável'!J:J,"V"))=0,"",IF(D6="","",IF(COUNTIF('Renda Variável'!$H$27:H32,D6)&gt;1,"",C6))),"")</f>
        <v>6</v>
      </c>
      <c r="F6" s="16">
        <f t="shared" si="0"/>
        <v>9</v>
      </c>
      <c r="G6" s="16" t="str" cm="1">
        <f t="array" ref="G6">IFERROR(INDEX(D:D,F6),"")</f>
        <v>BTC</v>
      </c>
      <c r="H6" s="16" t="str">
        <f>IF(G6&lt;&gt;"",VLOOKUP(G6,'Renda Variável'!H:I,2,0),"")</f>
        <v>Cripto</v>
      </c>
      <c r="I6" s="17">
        <f>IF(G6&lt;&gt;"",(SUMIFS('Renda Variável'!M:M,'Renda Variável'!H:H,G6,'Renda Variável'!J:J,"C")-SUMIFS('Renda Variável'!M:M,'Renda Variável'!H:H,G6,'Renda Variável'!J:J,"V"))*VLOOKUP(G6,Tabela1[],2,0),"")</f>
        <v>2400</v>
      </c>
      <c r="J6" s="17">
        <f>IF(
G6&lt;&gt;"",
(SUMIFS('Renda Variável'!M:M,'Renda Variável'!H:H,G6,'Renda Variável'!J:J,"C")-SUMIFS('Renda Variável'!M:M,'Renda Variável'!H:H,G6,'Renda Variável'!J:J,"V")) *
(VLOOKUP(G6,Tabela1[],2,0) -
(SUMIFS('Renda Variável'!Q:Q,'Renda Variável'!H:H,G6,'Renda Variável'!J:J,"C")/SUMIFS('Renda Variável'!M:M,'Renda Variável'!H:H,G6,'Renda Variável'!J:J,"C"))),"")</f>
        <v>242.02999999999986</v>
      </c>
      <c r="L6" s="4"/>
      <c r="M6" s="4"/>
      <c r="R6" s="16">
        <v>6</v>
      </c>
      <c r="S6" s="16" t="str">
        <f>IFERROR(IF('Renda Fixa'!N36&lt;&gt;"",'Renda Fixa'!N36,""),"")</f>
        <v>Tesouro Pré-fixado -  VCTO 20/09/2030</v>
      </c>
      <c r="T6" s="16">
        <f>IFERROR(IF((SUMIFS('Renda Fixa'!O:O,'Renda Fixa'!N:N,S6,'Renda Fixa'!I:I,"A")-SUMIFS('Renda Fixa'!O:O,'Renda Fixa'!N:N,S6,'Renda Fixa'!I:I,"R"))=0,"",IF(S6="","",IF(COUNTIF('Renda Fixa'!$N$31:N36,S6)&gt;1,"",R6))),"")</f>
        <v>6</v>
      </c>
      <c r="U6" s="16">
        <f t="shared" si="1"/>
        <v>9</v>
      </c>
      <c r="V6" s="16" t="str" cm="1">
        <f t="array" ref="V6">IFERROR(INDEX(S:S,U6),"")</f>
        <v>CDB Pós-fixado BANCO ITAU BBA  VCTO 08/10/2022</v>
      </c>
      <c r="W6" s="16" t="str">
        <f>IF(V6&lt;&gt;"",INDEX('Renda Fixa'!J:J,MATCH(V6,'Renda Fixa'!N:N,0)),"")</f>
        <v>CDB Pós-fixado</v>
      </c>
      <c r="X6" s="17">
        <f>IF(V6&lt;&gt;"",(SUMIFS('Renda Fixa'!O:O,'Renda Fixa'!N:N,V6,'Renda Fixa'!I:I,"A")-SUMIFS('Renda Fixa'!O:O,'Renda Fixa'!N:N,V6,'Renda Fixa'!I:I,"R"))*VLOOKUP(V6,Tabela2[],2,0),"")</f>
        <v>470.49358308044657</v>
      </c>
      <c r="Y6" s="2">
        <f>IF(
V6&lt;&gt;"",
(SUMIFS('Renda Fixa'!O:O,'Renda Fixa'!N:N,V6,'Renda Fixa'!I:I,"A")-SUMIFS('Renda Fixa'!O:O,'Renda Fixa'!N:N,V6,'Renda Fixa'!I:I,"R")) *
(VLOOKUP(V6,Tabela2[],2,0) -
(SUMIFS('Renda Fixa'!S:S,'Renda Fixa'!N:N,V6,'Renda Fixa'!I:I,"A")/SUMIFS('Renda Fixa'!O:O,'Renda Fixa'!N:N,V6,'Renda Fixa'!I:I,"A"))),"")</f>
        <v>12.693583080446558</v>
      </c>
      <c r="AA6" s="4"/>
      <c r="AB6" s="4"/>
    </row>
    <row r="7" spans="1:28" x14ac:dyDescent="0.25">
      <c r="A7" s="19" t="s">
        <v>51</v>
      </c>
      <c r="C7" s="16">
        <v>7</v>
      </c>
      <c r="D7" s="16" t="str">
        <f>IFERROR(IF('Renda Variável'!H33&lt;&gt;"",'Renda Variável'!H33,""),"")</f>
        <v>ITSA3</v>
      </c>
      <c r="E7" s="16" t="str">
        <f>IFERROR(IF((SUMIFS('Renda Variável'!M:M,'Renda Variável'!H:H,D7,'Renda Variável'!J:J,"C")-SUMIFS('Renda Variável'!M:M,'Renda Variável'!H:H,D7,'Renda Variável'!J:J,"V"))=0,"",IF(D7="","",IF(COUNTIF('Renda Variável'!$H$27:H33,D7)&gt;1,"",C7))),"")</f>
        <v/>
      </c>
      <c r="F7" s="16">
        <f t="shared" si="0"/>
        <v>10</v>
      </c>
      <c r="G7" s="16" t="str" cm="1">
        <f t="array" ref="G7">IFERROR(INDEX(D:D,F7),"")</f>
        <v>XRP</v>
      </c>
      <c r="H7" s="16" t="str">
        <f>IF(G7&lt;&gt;"",VLOOKUP(G7,'Renda Variável'!H:I,2,0),"")</f>
        <v>Cripto</v>
      </c>
      <c r="I7" s="17">
        <f>IF(G7&lt;&gt;"",(SUMIFS('Renda Variável'!M:M,'Renda Variável'!H:H,G7,'Renda Variável'!J:J,"C")-SUMIFS('Renda Variável'!M:M,'Renda Variável'!H:H,G7,'Renda Variável'!J:J,"V"))*VLOOKUP(G7,Tabela1[],2,0),"")</f>
        <v>3960</v>
      </c>
      <c r="J7" s="17">
        <f>IF(
G7&lt;&gt;"",
(SUMIFS('Renda Variável'!M:M,'Renda Variável'!H:H,G7,'Renda Variável'!J:J,"C")-SUMIFS('Renda Variável'!M:M,'Renda Variável'!H:H,G7,'Renda Variável'!J:J,"V")) *
(VLOOKUP(G7,Tabela1[],2,0) -
(SUMIFS('Renda Variável'!Q:Q,'Renda Variável'!H:H,G7,'Renda Variável'!J:J,"C")/SUMIFS('Renda Variável'!M:M,'Renda Variável'!H:H,G7,'Renda Variável'!J:J,"C"))),"")</f>
        <v>1310</v>
      </c>
      <c r="L7" s="13"/>
      <c r="M7" s="7"/>
      <c r="P7" s="21" t="s">
        <v>51</v>
      </c>
      <c r="R7" s="16">
        <v>7</v>
      </c>
      <c r="S7" s="16" t="str">
        <f>IFERROR(IF('Renda Fixa'!N37&lt;&gt;"",'Renda Fixa'!N37,""),"")</f>
        <v>Tesouro Selic -  VCTO 14/07/2030</v>
      </c>
      <c r="T7" s="16">
        <f>IFERROR(IF((SUMIFS('Renda Fixa'!O:O,'Renda Fixa'!N:N,S7,'Renda Fixa'!I:I,"A")-SUMIFS('Renda Fixa'!O:O,'Renda Fixa'!N:N,S7,'Renda Fixa'!I:I,"R"))=0,"",IF(S7="","",IF(COUNTIF('Renda Fixa'!$N$31:N37,S7)&gt;1,"",R7))),"")</f>
        <v>7</v>
      </c>
      <c r="U7" s="16">
        <f t="shared" si="1"/>
        <v>10</v>
      </c>
      <c r="V7" s="16" t="str" cm="1">
        <f t="array" ref="V7">IFERROR(INDEX(S:S,U7),"")</f>
        <v>CDB Pré-fixado BANCO BRADESCO BBI  VCTO 05/04/2023</v>
      </c>
      <c r="W7" s="16" t="str">
        <f>IF(V7&lt;&gt;"",INDEX('Renda Fixa'!J:J,MATCH(V7,'Renda Fixa'!N:N,0)),"")</f>
        <v>CDB Pré-fixado</v>
      </c>
      <c r="X7" s="17">
        <f>IF(V7&lt;&gt;"",(SUMIFS('Renda Fixa'!O:O,'Renda Fixa'!N:N,V7,'Renda Fixa'!I:I,"A")-SUMIFS('Renda Fixa'!O:O,'Renda Fixa'!N:N,V7,'Renda Fixa'!I:I,"R"))*VLOOKUP(V7,Tabela2[],2,0),"")</f>
        <v>1191.804503244377</v>
      </c>
      <c r="Y7" s="2">
        <f>IF(
V7&lt;&gt;"",
(SUMIFS('Renda Fixa'!O:O,'Renda Fixa'!N:N,V7,'Renda Fixa'!I:I,"A")-SUMIFS('Renda Fixa'!O:O,'Renda Fixa'!N:N,V7,'Renda Fixa'!I:I,"R")) *
(VLOOKUP(V7,Tabela2[],2,0) -
(SUMIFS('Renda Fixa'!S:S,'Renda Fixa'!N:N,V7,'Renda Fixa'!I:I,"A")/SUMIFS('Renda Fixa'!O:O,'Renda Fixa'!N:N,V7,'Renda Fixa'!I:I,"A"))),"")</f>
        <v>8.0045032443771333</v>
      </c>
      <c r="AA7" s="13"/>
      <c r="AB7" s="7"/>
    </row>
    <row r="8" spans="1:28" x14ac:dyDescent="0.25">
      <c r="C8" s="16">
        <v>8</v>
      </c>
      <c r="D8" s="16" t="str">
        <f>IFERROR(IF('Renda Variável'!H34&lt;&gt;"",'Renda Variável'!H34,""),"")</f>
        <v>MYPK3</v>
      </c>
      <c r="E8" s="16" t="str">
        <f>IFERROR(IF((SUMIFS('Renda Variável'!M:M,'Renda Variável'!H:H,D8,'Renda Variável'!J:J,"C")-SUMIFS('Renda Variável'!M:M,'Renda Variável'!H:H,D8,'Renda Variável'!J:J,"V"))=0,"",IF(D8="","",IF(COUNTIF('Renda Variável'!$H$27:H34,D8)&gt;1,"",C8))),"")</f>
        <v/>
      </c>
      <c r="F8" s="16">
        <f t="shared" si="0"/>
        <v>11</v>
      </c>
      <c r="G8" s="16" t="str" cm="1">
        <f t="array" ref="G8">IFERROR(INDEX(D:D,F8),"")</f>
        <v>ETH</v>
      </c>
      <c r="H8" s="16" t="str">
        <f>IF(G8&lt;&gt;"",VLOOKUP(G8,'Renda Variável'!H:I,2,0),"")</f>
        <v>Cripto</v>
      </c>
      <c r="I8" s="17">
        <f>IF(G8&lt;&gt;"",(SUMIFS('Renda Variável'!M:M,'Renda Variável'!H:H,G8,'Renda Variável'!J:J,"C")-SUMIFS('Renda Variável'!M:M,'Renda Variável'!H:H,G8,'Renda Variável'!J:J,"V"))*VLOOKUP(G8,Tabela1[],2,0),"")</f>
        <v>9900</v>
      </c>
      <c r="J8" s="17">
        <f>IF(
G8&lt;&gt;"",
(SUMIFS('Renda Variável'!M:M,'Renda Variável'!H:H,G8,'Renda Variável'!J:J,"C")-SUMIFS('Renda Variável'!M:M,'Renda Variável'!H:H,G8,'Renda Variável'!J:J,"V")) *
(VLOOKUP(G8,Tabela1[],2,0) -
(SUMIFS('Renda Variável'!Q:Q,'Renda Variável'!H:H,G8,'Renda Variável'!J:J,"C")/SUMIFS('Renda Variável'!M:M,'Renda Variável'!H:H,G8,'Renda Variável'!J:J,"C"))),"")</f>
        <v>5193.9081818181821</v>
      </c>
      <c r="R8" s="16">
        <v>8</v>
      </c>
      <c r="S8" s="16" t="str">
        <f>IFERROR(IF('Renda Fixa'!N38&lt;&gt;"",'Renda Fixa'!N38,""),"")</f>
        <v>Tesouro Selic -  VCTO 12/05/2030</v>
      </c>
      <c r="T8" s="16">
        <f>IFERROR(IF((SUMIFS('Renda Fixa'!O:O,'Renda Fixa'!N:N,S8,'Renda Fixa'!I:I,"A")-SUMIFS('Renda Fixa'!O:O,'Renda Fixa'!N:N,S8,'Renda Fixa'!I:I,"R"))=0,"",IF(S8="","",IF(COUNTIF('Renda Fixa'!$N$31:N38,S8)&gt;1,"",R8))),"")</f>
        <v>8</v>
      </c>
      <c r="U8" s="16">
        <f t="shared" si="1"/>
        <v>11</v>
      </c>
      <c r="V8" s="16" t="str" cm="1">
        <f t="array" ref="V8">IFERROR(INDEX(S:S,U8),"")</f>
        <v>Debêntures LIGHT SERVIÇOS DE ELETRICIDADE S/A  VCTO 02/09/2024</v>
      </c>
      <c r="W8" s="16" t="str">
        <f>IF(V8&lt;&gt;"",INDEX('Renda Fixa'!J:J,MATCH(V8,'Renda Fixa'!N:N,0)),"")</f>
        <v>Debêntures</v>
      </c>
      <c r="X8" s="17">
        <f>IF(V8&lt;&gt;"",(SUMIFS('Renda Fixa'!O:O,'Renda Fixa'!N:N,V8,'Renda Fixa'!I:I,"A")-SUMIFS('Renda Fixa'!O:O,'Renda Fixa'!N:N,V8,'Renda Fixa'!I:I,"R"))*VLOOKUP(V8,Tabela2[],2,0),"")</f>
        <v>729.31233777391446</v>
      </c>
      <c r="Y8" s="2">
        <f>IF(
V8&lt;&gt;"",
(SUMIFS('Renda Fixa'!O:O,'Renda Fixa'!N:N,V8,'Renda Fixa'!I:I,"A")-SUMIFS('Renda Fixa'!O:O,'Renda Fixa'!N:N,V8,'Renda Fixa'!I:I,"R")) *
(VLOOKUP(V8,Tabela2[],2,0) -
(SUMIFS('Renda Fixa'!S:S,'Renda Fixa'!N:N,V8,'Renda Fixa'!I:I,"A")/SUMIFS('Renda Fixa'!O:O,'Renda Fixa'!N:N,V8,'Renda Fixa'!I:I,"A"))),"")</f>
        <v>10.812337773914479</v>
      </c>
    </row>
    <row r="9" spans="1:28" x14ac:dyDescent="0.25">
      <c r="A9" s="19" t="s">
        <v>24</v>
      </c>
      <c r="C9" s="16">
        <v>9</v>
      </c>
      <c r="D9" s="16" t="str">
        <f>IFERROR(IF('Renda Variável'!H35&lt;&gt;"",'Renda Variável'!H35,""),"")</f>
        <v>BTC</v>
      </c>
      <c r="E9" s="16">
        <f>IFERROR(IF((SUMIFS('Renda Variável'!M:M,'Renda Variável'!H:H,D9,'Renda Variável'!J:J,"C")-SUMIFS('Renda Variável'!M:M,'Renda Variável'!H:H,D9,'Renda Variável'!J:J,"V"))=0,"",IF(D9="","",IF(COUNTIF('Renda Variável'!$H$27:H35,D9)&gt;1,"",C9))),"")</f>
        <v>9</v>
      </c>
      <c r="F9" s="16" t="str">
        <f t="shared" si="0"/>
        <v/>
      </c>
      <c r="G9" s="16" t="str" cm="1">
        <f t="array" ref="G9">IFERROR(INDEX(D:D,F9),"")</f>
        <v/>
      </c>
      <c r="H9" s="16" t="str">
        <f>IF(G9&lt;&gt;"",VLOOKUP(G9,'Renda Variável'!H:I,2,0),"")</f>
        <v/>
      </c>
      <c r="I9" s="17" t="str">
        <f>IF(G9&lt;&gt;"",(SUMIFS('Renda Variável'!M:M,'Renda Variável'!H:H,G9,'Renda Variável'!J:J,"C")-SUMIFS('Renda Variável'!M:M,'Renda Variável'!H:H,G9,'Renda Variável'!J:J,"V"))*VLOOKUP(G9,Tabela1[],2,0),"")</f>
        <v/>
      </c>
      <c r="J9" s="17" t="str">
        <f>IF(
G9&lt;&gt;"",
(SUMIFS('Renda Variável'!M:M,'Renda Variável'!H:H,G9,'Renda Variável'!J:J,"C")-SUMIFS('Renda Variável'!M:M,'Renda Variável'!H:H,G9,'Renda Variável'!J:J,"V")) *
(VLOOKUP(G9,Tabela1[],2,0) -
(SUMIFS('Renda Variável'!Q:Q,'Renda Variável'!H:H,G9,'Renda Variável'!J:J,"C")/SUMIFS('Renda Variável'!M:M,'Renda Variável'!H:H,G9,'Renda Variável'!J:J,"C"))),"")</f>
        <v/>
      </c>
      <c r="P9" s="21" t="s">
        <v>24</v>
      </c>
      <c r="R9" s="16">
        <v>9</v>
      </c>
      <c r="S9" s="16" t="str">
        <f>IFERROR(IF('Renda Fixa'!N39&lt;&gt;"",'Renda Fixa'!N39,""),"")</f>
        <v>CDB Pós-fixado BANCO ITAU BBA  VCTO 08/10/2022</v>
      </c>
      <c r="T9" s="16">
        <f>IFERROR(IF((SUMIFS('Renda Fixa'!O:O,'Renda Fixa'!N:N,S9,'Renda Fixa'!I:I,"A")-SUMIFS('Renda Fixa'!O:O,'Renda Fixa'!N:N,S9,'Renda Fixa'!I:I,"R"))=0,"",IF(S9="","",IF(COUNTIF('Renda Fixa'!$N$31:N39,S9)&gt;1,"",R9))),"")</f>
        <v>9</v>
      </c>
      <c r="U9" s="16">
        <f t="shared" si="1"/>
        <v>12</v>
      </c>
      <c r="V9" s="16" t="str" cm="1">
        <f t="array" ref="V9">IFERROR(INDEX(S:S,U9),"")</f>
        <v>Debêntures ENEVA S/A  VCTO 21/05/2023</v>
      </c>
      <c r="W9" s="16" t="str">
        <f>IF(V9&lt;&gt;"",INDEX('Renda Fixa'!J:J,MATCH(V9,'Renda Fixa'!N:N,0)),"")</f>
        <v>Debêntures</v>
      </c>
      <c r="X9" s="17">
        <f>IF(V9&lt;&gt;"",(SUMIFS('Renda Fixa'!O:O,'Renda Fixa'!N:N,V9,'Renda Fixa'!I:I,"A")-SUMIFS('Renda Fixa'!O:O,'Renda Fixa'!N:N,V9,'Renda Fixa'!I:I,"R"))*VLOOKUP(V9,Tabela2[],2,0),"")</f>
        <v>1169.2586050634802</v>
      </c>
      <c r="Y9" s="2">
        <f>IF(
V9&lt;&gt;"",
(SUMIFS('Renda Fixa'!O:O,'Renda Fixa'!N:N,V9,'Renda Fixa'!I:I,"A")-SUMIFS('Renda Fixa'!O:O,'Renda Fixa'!N:N,V9,'Renda Fixa'!I:I,"R")) *
(VLOOKUP(V9,Tabela2[],2,0) -
(SUMIFS('Renda Fixa'!S:S,'Renda Fixa'!N:N,V9,'Renda Fixa'!I:I,"A")/SUMIFS('Renda Fixa'!O:O,'Renda Fixa'!N:N,V9,'Renda Fixa'!I:I,"A"))),"")</f>
        <v>16.15860506348028</v>
      </c>
    </row>
    <row r="10" spans="1:28" x14ac:dyDescent="0.25">
      <c r="C10" s="16">
        <v>10</v>
      </c>
      <c r="D10" s="16" t="str">
        <f>IFERROR(IF('Renda Variável'!H36&lt;&gt;"",'Renda Variável'!H36,""),"")</f>
        <v>XRP</v>
      </c>
      <c r="E10" s="16">
        <f>IFERROR(IF((SUMIFS('Renda Variável'!M:M,'Renda Variável'!H:H,D10,'Renda Variável'!J:J,"C")-SUMIFS('Renda Variável'!M:M,'Renda Variável'!H:H,D10,'Renda Variável'!J:J,"V"))=0,"",IF(D10="","",IF(COUNTIF('Renda Variável'!$H$27:H36,D10)&gt;1,"",C10))),"")</f>
        <v>10</v>
      </c>
      <c r="F10" s="16" t="str">
        <f t="shared" si="0"/>
        <v/>
      </c>
      <c r="G10" s="16" t="str" cm="1">
        <f t="array" ref="G10">IFERROR(INDEX(D:D,F10),"")</f>
        <v/>
      </c>
      <c r="H10" s="16" t="str">
        <f>IF(G10&lt;&gt;"",VLOOKUP(G10,'Renda Variável'!H:I,2,0),"")</f>
        <v/>
      </c>
      <c r="I10" s="17" t="str">
        <f>IF(G10&lt;&gt;"",(SUMIFS('Renda Variável'!M:M,'Renda Variável'!H:H,G10,'Renda Variável'!J:J,"C")-SUMIFS('Renda Variável'!M:M,'Renda Variável'!H:H,G10,'Renda Variável'!J:J,"V"))*VLOOKUP(G10,Tabela1[],2,0),"")</f>
        <v/>
      </c>
      <c r="J10" s="17" t="str">
        <f>IF(
G10&lt;&gt;"",
(SUMIFS('Renda Variável'!M:M,'Renda Variável'!H:H,G10,'Renda Variável'!J:J,"C")-SUMIFS('Renda Variável'!M:M,'Renda Variável'!H:H,G10,'Renda Variável'!J:J,"V")) *
(VLOOKUP(G10,Tabela1[],2,0) -
(SUMIFS('Renda Variável'!Q:Q,'Renda Variável'!H:H,G10,'Renda Variável'!J:J,"C")/SUMIFS('Renda Variável'!M:M,'Renda Variável'!H:H,G10,'Renda Variável'!J:J,"C"))),"")</f>
        <v/>
      </c>
      <c r="R10" s="16">
        <v>10</v>
      </c>
      <c r="S10" s="16" t="str">
        <f>IFERROR(IF('Renda Fixa'!N40&lt;&gt;"",'Renda Fixa'!N40,""),"")</f>
        <v>CDB Pré-fixado BANCO BRADESCO BBI  VCTO 05/04/2023</v>
      </c>
      <c r="T10" s="16">
        <f>IFERROR(IF((SUMIFS('Renda Fixa'!O:O,'Renda Fixa'!N:N,S10,'Renda Fixa'!I:I,"A")-SUMIFS('Renda Fixa'!O:O,'Renda Fixa'!N:N,S10,'Renda Fixa'!I:I,"R"))=0,"",IF(S10="","",IF(COUNTIF('Renda Fixa'!$N$31:N40,S10)&gt;1,"",R10))),"")</f>
        <v>10</v>
      </c>
      <c r="U10" s="16">
        <f t="shared" si="1"/>
        <v>13</v>
      </c>
      <c r="V10" s="16" t="str" cm="1">
        <f t="array" ref="V10">IFERROR(INDEX(S:S,U10),"")</f>
        <v>Debêntures ENERGISA S/A  VCTO 10/01/2024</v>
      </c>
      <c r="W10" s="16" t="str">
        <f>IF(V10&lt;&gt;"",INDEX('Renda Fixa'!J:J,MATCH(V10,'Renda Fixa'!N:N,0)),"")</f>
        <v>Debêntures</v>
      </c>
      <c r="X10" s="17">
        <f>IF(V10&lt;&gt;"",(SUMIFS('Renda Fixa'!O:O,'Renda Fixa'!N:N,V10,'Renda Fixa'!I:I,"A")-SUMIFS('Renda Fixa'!O:O,'Renda Fixa'!N:N,V10,'Renda Fixa'!I:I,"R"))*VLOOKUP(V10,Tabela2[],2,0),"")</f>
        <v>1501.961493948628</v>
      </c>
      <c r="Y10" s="2">
        <f>IF(
V10&lt;&gt;"",
(SUMIFS('Renda Fixa'!O:O,'Renda Fixa'!N:N,V10,'Renda Fixa'!I:I,"A")-SUMIFS('Renda Fixa'!O:O,'Renda Fixa'!N:N,V10,'Renda Fixa'!I:I,"R")) *
(VLOOKUP(V10,Tabela2[],2,0) -
(SUMIFS('Renda Fixa'!S:S,'Renda Fixa'!N:N,V10,'Renda Fixa'!I:I,"A")/SUMIFS('Renda Fixa'!O:O,'Renda Fixa'!N:N,V10,'Renda Fixa'!I:I,"A"))),"")</f>
        <v>21.761493948627987</v>
      </c>
    </row>
    <row r="11" spans="1:28" x14ac:dyDescent="0.25">
      <c r="A11" s="19" t="s">
        <v>31</v>
      </c>
      <c r="C11" s="16">
        <v>11</v>
      </c>
      <c r="D11" s="16" t="str">
        <f>IFERROR(IF('Renda Variável'!H37&lt;&gt;"",'Renda Variável'!H37,""),"")</f>
        <v>ETH</v>
      </c>
      <c r="E11" s="16">
        <f>IFERROR(IF((SUMIFS('Renda Variável'!M:M,'Renda Variável'!H:H,D11,'Renda Variável'!J:J,"C")-SUMIFS('Renda Variável'!M:M,'Renda Variável'!H:H,D11,'Renda Variável'!J:J,"V"))=0,"",IF(D11="","",IF(COUNTIF('Renda Variável'!$H$27:H37,D11)&gt;1,"",C11))),"")</f>
        <v>11</v>
      </c>
      <c r="F11" s="16" t="str">
        <f t="shared" si="0"/>
        <v/>
      </c>
      <c r="G11" s="16" t="str" cm="1">
        <f t="array" ref="G11">IFERROR(INDEX(D:D,F11),"")</f>
        <v/>
      </c>
      <c r="H11" s="16" t="str">
        <f>IF(G11&lt;&gt;"",VLOOKUP(G11,'Renda Variável'!H:I,2,0),"")</f>
        <v/>
      </c>
      <c r="I11" s="17" t="str">
        <f>IF(G11&lt;&gt;"",(SUMIFS('Renda Variável'!M:M,'Renda Variável'!H:H,G11,'Renda Variável'!J:J,"C")-SUMIFS('Renda Variável'!M:M,'Renda Variável'!H:H,G11,'Renda Variável'!J:J,"V"))*VLOOKUP(G11,Tabela1[],2,0),"")</f>
        <v/>
      </c>
      <c r="J11" s="17" t="str">
        <f>IF(
G11&lt;&gt;"",
(SUMIFS('Renda Variável'!M:M,'Renda Variável'!H:H,G11,'Renda Variável'!J:J,"C")-SUMIFS('Renda Variável'!M:M,'Renda Variável'!H:H,G11,'Renda Variável'!J:J,"V")) *
(VLOOKUP(G11,Tabela1[],2,0) -
(SUMIFS('Renda Variável'!Q:Q,'Renda Variável'!H:H,G11,'Renda Variável'!J:J,"C")/SUMIFS('Renda Variável'!M:M,'Renda Variável'!H:H,G11,'Renda Variável'!J:J,"C"))),"")</f>
        <v/>
      </c>
      <c r="P11" s="21" t="s">
        <v>55</v>
      </c>
      <c r="R11" s="16">
        <v>11</v>
      </c>
      <c r="S11" s="16" t="str">
        <f>IFERROR(IF('Renda Fixa'!N41&lt;&gt;"",'Renda Fixa'!N41,""),"")</f>
        <v>Debêntures LIGHT SERVIÇOS DE ELETRICIDADE S/A  VCTO 02/09/2024</v>
      </c>
      <c r="T11" s="16">
        <f>IFERROR(IF((SUMIFS('Renda Fixa'!O:O,'Renda Fixa'!N:N,S11,'Renda Fixa'!I:I,"A")-SUMIFS('Renda Fixa'!O:O,'Renda Fixa'!N:N,S11,'Renda Fixa'!I:I,"R"))=0,"",IF(S11="","",IF(COUNTIF('Renda Fixa'!$N$31:N41,S11)&gt;1,"",R11))),"")</f>
        <v>11</v>
      </c>
      <c r="U11" s="16" t="str">
        <f t="shared" si="1"/>
        <v/>
      </c>
      <c r="V11" s="16" t="str" cm="1">
        <f t="array" ref="V11">IFERROR(INDEX(S:S,U11),"")</f>
        <v/>
      </c>
      <c r="W11" s="16" t="str">
        <f>IF(V11&lt;&gt;"",INDEX('Renda Fixa'!J:J,MATCH(V11,'Renda Fixa'!N:N,0)),"")</f>
        <v/>
      </c>
      <c r="X11" s="17" t="str">
        <f>IF(V11&lt;&gt;"",(SUMIFS('Renda Fixa'!O:O,'Renda Fixa'!N:N,V11,'Renda Fixa'!I:I,"A")-SUMIFS('Renda Fixa'!O:O,'Renda Fixa'!N:N,V11,'Renda Fixa'!I:I,"R"))*VLOOKUP(V11,Tabela2[],2,0),"")</f>
        <v/>
      </c>
      <c r="Y11" s="2" t="str">
        <f>IF(
V11&lt;&gt;"",
(SUMIFS('Renda Fixa'!O:O,'Renda Fixa'!N:N,V11,'Renda Fixa'!I:I,"A")-SUMIFS('Renda Fixa'!O:O,'Renda Fixa'!N:N,V11,'Renda Fixa'!I:I,"R")) *
(VLOOKUP(V11,Tabela2[],2,0) -
(SUMIFS('Renda Fixa'!S:S,'Renda Fixa'!N:N,V11,'Renda Fixa'!I:I,"A")/SUMIFS('Renda Fixa'!O:O,'Renda Fixa'!N:N,V11,'Renda Fixa'!I:I,"A"))),"")</f>
        <v/>
      </c>
    </row>
    <row r="12" spans="1:28" x14ac:dyDescent="0.25">
      <c r="C12" s="16">
        <v>12</v>
      </c>
      <c r="D12" s="16" t="str">
        <f>IFERROR(IF('Renda Variável'!H38&lt;&gt;"",'Renda Variável'!H38,""),"")</f>
        <v>BBAS3</v>
      </c>
      <c r="E12" s="16" t="str">
        <f>IFERROR(IF((SUMIFS('Renda Variável'!M:M,'Renda Variável'!H:H,D12,'Renda Variável'!J:J,"C")-SUMIFS('Renda Variável'!M:M,'Renda Variável'!H:H,D12,'Renda Variável'!J:J,"V"))=0,"",IF(D12="","",IF(COUNTIF('Renda Variável'!$H$27:H38,D12)&gt;1,"",C12))),"")</f>
        <v/>
      </c>
      <c r="F12" s="16" t="str">
        <f t="shared" si="0"/>
        <v/>
      </c>
      <c r="G12" s="16" t="str" cm="1">
        <f t="array" ref="G12">IFERROR(INDEX(D:D,F12),"")</f>
        <v/>
      </c>
      <c r="H12" s="16" t="str">
        <f>IF(G12&lt;&gt;"",VLOOKUP(G12,'Renda Variável'!H:I,2,0),"")</f>
        <v/>
      </c>
      <c r="I12" s="17" t="str">
        <f>IF(G12&lt;&gt;"",(SUMIFS('Renda Variável'!M:M,'Renda Variável'!H:H,G12,'Renda Variável'!J:J,"C")-SUMIFS('Renda Variável'!M:M,'Renda Variável'!H:H,G12,'Renda Variável'!J:J,"V"))*VLOOKUP(G12,Tabela1[],2,0),"")</f>
        <v/>
      </c>
      <c r="J12" s="17" t="str">
        <f>IF(
G12&lt;&gt;"",
(SUMIFS('Renda Variável'!M:M,'Renda Variável'!H:H,G12,'Renda Variável'!J:J,"C")-SUMIFS('Renda Variável'!M:M,'Renda Variável'!H:H,G12,'Renda Variável'!J:J,"V")) *
(VLOOKUP(G12,Tabela1[],2,0) -
(SUMIFS('Renda Variável'!Q:Q,'Renda Variável'!H:H,G12,'Renda Variável'!J:J,"C")/SUMIFS('Renda Variável'!M:M,'Renda Variável'!H:H,G12,'Renda Variável'!J:J,"C"))),"")</f>
        <v/>
      </c>
      <c r="R12" s="16">
        <v>12</v>
      </c>
      <c r="S12" s="16" t="str">
        <f>IFERROR(IF('Renda Fixa'!N42&lt;&gt;"",'Renda Fixa'!N42,""),"")</f>
        <v>Debêntures ENEVA S/A  VCTO 21/05/2023</v>
      </c>
      <c r="T12" s="16">
        <f>IFERROR(IF((SUMIFS('Renda Fixa'!O:O,'Renda Fixa'!N:N,S12,'Renda Fixa'!I:I,"A")-SUMIFS('Renda Fixa'!O:O,'Renda Fixa'!N:N,S12,'Renda Fixa'!I:I,"R"))=0,"",IF(S12="","",IF(COUNTIF('Renda Fixa'!$N$31:N42,S12)&gt;1,"",R12))),"")</f>
        <v>12</v>
      </c>
      <c r="U12" s="16" t="str">
        <f t="shared" si="1"/>
        <v/>
      </c>
      <c r="V12" s="16" t="str" cm="1">
        <f t="array" ref="V12">IFERROR(INDEX(S:S,U12),"")</f>
        <v/>
      </c>
      <c r="W12" s="16" t="str">
        <f>IF(V12&lt;&gt;"",INDEX('Renda Fixa'!J:J,MATCH(V12,'Renda Fixa'!N:N,0)),"")</f>
        <v/>
      </c>
      <c r="X12" s="17" t="str">
        <f>IF(V12&lt;&gt;"",(SUMIFS('Renda Fixa'!O:O,'Renda Fixa'!N:N,V12,'Renda Fixa'!I:I,"A")-SUMIFS('Renda Fixa'!O:O,'Renda Fixa'!N:N,V12,'Renda Fixa'!I:I,"R"))*VLOOKUP(V12,Tabela2[],2,0),"")</f>
        <v/>
      </c>
      <c r="Y12" s="2" t="str">
        <f>IF(
V12&lt;&gt;"",
(SUMIFS('Renda Fixa'!O:O,'Renda Fixa'!N:N,V12,'Renda Fixa'!I:I,"A")-SUMIFS('Renda Fixa'!O:O,'Renda Fixa'!N:N,V12,'Renda Fixa'!I:I,"R")) *
(VLOOKUP(V12,Tabela2[],2,0) -
(SUMIFS('Renda Fixa'!S:S,'Renda Fixa'!N:N,V12,'Renda Fixa'!I:I,"A")/SUMIFS('Renda Fixa'!O:O,'Renda Fixa'!N:N,V12,'Renda Fixa'!I:I,"A"))),"")</f>
        <v/>
      </c>
    </row>
    <row r="13" spans="1:28" x14ac:dyDescent="0.25">
      <c r="A13" s="19" t="s">
        <v>24</v>
      </c>
      <c r="C13" s="16">
        <v>13</v>
      </c>
      <c r="D13" s="16" t="str">
        <f>IFERROR(IF('Renda Variável'!H39&lt;&gt;"",'Renda Variável'!H39,""),"")</f>
        <v>ETH</v>
      </c>
      <c r="E13" s="16" t="str">
        <f>IFERROR(IF((SUMIFS('Renda Variável'!M:M,'Renda Variável'!H:H,D13,'Renda Variável'!J:J,"C")-SUMIFS('Renda Variável'!M:M,'Renda Variável'!H:H,D13,'Renda Variável'!J:J,"V"))=0,"",IF(D13="","",IF(COUNTIF('Renda Variável'!$H$27:H39,D13)&gt;1,"",C13))),"")</f>
        <v/>
      </c>
      <c r="F13" s="16" t="str">
        <f t="shared" si="0"/>
        <v/>
      </c>
      <c r="G13" s="16" t="str" cm="1">
        <f t="array" ref="G13">IFERROR(INDEX(D:D,F13),"")</f>
        <v/>
      </c>
      <c r="H13" s="16" t="str">
        <f>IF(G13&lt;&gt;"",VLOOKUP(G13,'Renda Variável'!H:I,2,0),"")</f>
        <v/>
      </c>
      <c r="I13" s="17" t="str">
        <f>IF(G13&lt;&gt;"",(SUMIFS('Renda Variável'!M:M,'Renda Variável'!H:H,G13,'Renda Variável'!J:J,"C")-SUMIFS('Renda Variável'!M:M,'Renda Variável'!H:H,G13,'Renda Variável'!J:J,"V"))*VLOOKUP(G13,Tabela1[],2,0),"")</f>
        <v/>
      </c>
      <c r="J13" s="17" t="str">
        <f>IF(
G13&lt;&gt;"",
(SUMIFS('Renda Variável'!M:M,'Renda Variável'!H:H,G13,'Renda Variável'!J:J,"C")-SUMIFS('Renda Variável'!M:M,'Renda Variável'!H:H,G13,'Renda Variável'!J:J,"V")) *
(VLOOKUP(G13,Tabela1[],2,0) -
(SUMIFS('Renda Variável'!Q:Q,'Renda Variável'!H:H,G13,'Renda Variável'!J:J,"C")/SUMIFS('Renda Variável'!M:M,'Renda Variável'!H:H,G13,'Renda Variável'!J:J,"C"))),"")</f>
        <v/>
      </c>
      <c r="P13" s="21" t="s">
        <v>52</v>
      </c>
      <c r="R13" s="16">
        <v>13</v>
      </c>
      <c r="S13" s="16" t="str">
        <f>IFERROR(IF('Renda Fixa'!N43&lt;&gt;"",'Renda Fixa'!N43,""),"")</f>
        <v>Debêntures ENERGISA S/A  VCTO 10/01/2024</v>
      </c>
      <c r="T13" s="16">
        <f>IFERROR(IF((SUMIFS('Renda Fixa'!O:O,'Renda Fixa'!N:N,S13,'Renda Fixa'!I:I,"A")-SUMIFS('Renda Fixa'!O:O,'Renda Fixa'!N:N,S13,'Renda Fixa'!I:I,"R"))=0,"",IF(S13="","",IF(COUNTIF('Renda Fixa'!$N$31:N43,S13)&gt;1,"",R13))),"")</f>
        <v>13</v>
      </c>
      <c r="U13" s="16" t="str">
        <f t="shared" si="1"/>
        <v/>
      </c>
      <c r="V13" s="16" t="str" cm="1">
        <f t="array" ref="V13">IFERROR(INDEX(S:S,U13),"")</f>
        <v/>
      </c>
      <c r="W13" s="16" t="str">
        <f>IF(V13&lt;&gt;"",INDEX('Renda Fixa'!J:J,MATCH(V13,'Renda Fixa'!N:N,0)),"")</f>
        <v/>
      </c>
      <c r="X13" s="17" t="str">
        <f>IF(V13&lt;&gt;"",(SUMIFS('Renda Fixa'!O:O,'Renda Fixa'!N:N,V13,'Renda Fixa'!I:I,"A")-SUMIFS('Renda Fixa'!O:O,'Renda Fixa'!N:N,V13,'Renda Fixa'!I:I,"R"))*VLOOKUP(V13,Tabela2[],2,0),"")</f>
        <v/>
      </c>
      <c r="Y13" s="2" t="str">
        <f>IF(
V13&lt;&gt;"",
(SUMIFS('Renda Fixa'!O:O,'Renda Fixa'!N:N,V13,'Renda Fixa'!I:I,"A")-SUMIFS('Renda Fixa'!O:O,'Renda Fixa'!N:N,V13,'Renda Fixa'!I:I,"R")) *
(VLOOKUP(V13,Tabela2[],2,0) -
(SUMIFS('Renda Fixa'!S:S,'Renda Fixa'!N:N,V13,'Renda Fixa'!I:I,"A")/SUMIFS('Renda Fixa'!O:O,'Renda Fixa'!N:N,V13,'Renda Fixa'!I:I,"A"))),"")</f>
        <v/>
      </c>
    </row>
    <row r="14" spans="1:28" x14ac:dyDescent="0.25">
      <c r="C14" s="16">
        <v>14</v>
      </c>
      <c r="D14" s="16" t="str">
        <f>IFERROR(IF('Renda Variável'!H40&lt;&gt;"",'Renda Variável'!H40,""),"")</f>
        <v>ITSA3</v>
      </c>
      <c r="E14" s="16" t="str">
        <f>IFERROR(IF((SUMIFS('Renda Variável'!M:M,'Renda Variável'!H:H,D14,'Renda Variável'!J:J,"C")-SUMIFS('Renda Variável'!M:M,'Renda Variável'!H:H,D14,'Renda Variável'!J:J,"V"))=0,"",IF(D14="","",IF(COUNTIF('Renda Variável'!$H$27:H40,D14)&gt;1,"",C14))),"")</f>
        <v/>
      </c>
      <c r="F14" s="16" t="str">
        <f t="shared" si="0"/>
        <v/>
      </c>
      <c r="G14" s="16" t="str" cm="1">
        <f t="array" ref="G14">IFERROR(INDEX(D:D,F14),"")</f>
        <v/>
      </c>
      <c r="H14" s="16" t="str">
        <f>IF(G14&lt;&gt;"",VLOOKUP(G14,'Renda Variável'!H:I,2,0),"")</f>
        <v/>
      </c>
      <c r="I14" s="17" t="str">
        <f>IF(G14&lt;&gt;"",(SUMIFS('Renda Variável'!M:M,'Renda Variável'!H:H,G14,'Renda Variável'!J:J,"C")-SUMIFS('Renda Variável'!M:M,'Renda Variável'!H:H,G14,'Renda Variável'!J:J,"V"))*VLOOKUP(G14,Tabela1[],2,0),"")</f>
        <v/>
      </c>
      <c r="J14" s="17" t="str">
        <f>IF(
G14&lt;&gt;"",
(SUMIFS('Renda Variável'!M:M,'Renda Variável'!H:H,G14,'Renda Variável'!J:J,"C")-SUMIFS('Renda Variável'!M:M,'Renda Variável'!H:H,G14,'Renda Variável'!J:J,"V")) *
(VLOOKUP(G14,Tabela1[],2,0) -
(SUMIFS('Renda Variável'!Q:Q,'Renda Variável'!H:H,G14,'Renda Variável'!J:J,"C")/SUMIFS('Renda Variável'!M:M,'Renda Variável'!H:H,G14,'Renda Variável'!J:J,"C"))),"")</f>
        <v/>
      </c>
      <c r="R14" s="16">
        <v>14</v>
      </c>
      <c r="S14" s="16" t="str">
        <f>IFERROR(IF('Renda Fixa'!N44&lt;&gt;"",'Renda Fixa'!N44,""),"")</f>
        <v>CDB Pré-fixado BANCO ITAU BBA  VCTO 23/06/2020</v>
      </c>
      <c r="T14" s="16" t="str">
        <f>IFERROR(IF((SUMIFS('Renda Fixa'!O:O,'Renda Fixa'!N:N,S14,'Renda Fixa'!I:I,"A")-SUMIFS('Renda Fixa'!O:O,'Renda Fixa'!N:N,S14,'Renda Fixa'!I:I,"R"))=0,"",IF(S14="","",IF(COUNTIF('Renda Fixa'!$N$31:N44,S14)&gt;1,"",R14))),"")</f>
        <v/>
      </c>
      <c r="U14" s="16" t="str">
        <f t="shared" si="1"/>
        <v/>
      </c>
      <c r="V14" s="16" t="str" cm="1">
        <f t="array" ref="V14">IFERROR(INDEX(S:S,U14),"")</f>
        <v/>
      </c>
      <c r="W14" s="16" t="str">
        <f>IF(V14&lt;&gt;"",INDEX('Renda Fixa'!J:J,MATCH(V14,'Renda Fixa'!N:N,0)),"")</f>
        <v/>
      </c>
      <c r="X14" s="17" t="str">
        <f>IF(V14&lt;&gt;"",(SUMIFS('Renda Fixa'!O:O,'Renda Fixa'!N:N,V14,'Renda Fixa'!I:I,"A")-SUMIFS('Renda Fixa'!O:O,'Renda Fixa'!N:N,V14,'Renda Fixa'!I:I,"R"))*VLOOKUP(V14,Tabela2[],2,0),"")</f>
        <v/>
      </c>
      <c r="Y14" s="2" t="str">
        <f>IF(
V14&lt;&gt;"",
(SUMIFS('Renda Fixa'!O:O,'Renda Fixa'!N:N,V14,'Renda Fixa'!I:I,"A")-SUMIFS('Renda Fixa'!O:O,'Renda Fixa'!N:N,V14,'Renda Fixa'!I:I,"R")) *
(VLOOKUP(V14,Tabela2[],2,0) -
(SUMIFS('Renda Fixa'!S:S,'Renda Fixa'!N:N,V14,'Renda Fixa'!I:I,"A")/SUMIFS('Renda Fixa'!O:O,'Renda Fixa'!N:N,V14,'Renda Fixa'!I:I,"A"))),"")</f>
        <v/>
      </c>
    </row>
    <row r="15" spans="1:28" x14ac:dyDescent="0.25">
      <c r="A15" s="19" t="s">
        <v>32</v>
      </c>
      <c r="C15" s="16">
        <v>15</v>
      </c>
      <c r="D15" s="16" t="str">
        <f>IFERROR(IF('Renda Variável'!H41&lt;&gt;"",'Renda Variável'!H41,""),"")</f>
        <v/>
      </c>
      <c r="E15" s="16" t="str">
        <f>IFERROR(IF((SUMIFS('Renda Variável'!M:M,'Renda Variável'!H:H,D15,'Renda Variável'!J:J,"C")-SUMIFS('Renda Variável'!M:M,'Renda Variável'!H:H,D15,'Renda Variável'!J:J,"V"))=0,"",IF(D15="","",IF(COUNTIF('Renda Variável'!$H$27:H41,D15)&gt;1,"",C15))),"")</f>
        <v/>
      </c>
      <c r="F15" s="16" t="str">
        <f t="shared" si="0"/>
        <v/>
      </c>
      <c r="G15" s="16" t="str" cm="1">
        <f t="array" ref="G15">IFERROR(INDEX(D:D,F15),"")</f>
        <v/>
      </c>
      <c r="H15" s="16" t="str">
        <f>IF(G15&lt;&gt;"",VLOOKUP(G15,'Renda Variável'!H:I,2,0),"")</f>
        <v/>
      </c>
      <c r="I15" s="17" t="str">
        <f>IF(G15&lt;&gt;"",(SUMIFS('Renda Variável'!M:M,'Renda Variável'!H:H,G15,'Renda Variável'!J:J,"C")-SUMIFS('Renda Variável'!M:M,'Renda Variável'!H:H,G15,'Renda Variável'!J:J,"V"))*VLOOKUP(G15,Tabela1[],2,0),"")</f>
        <v/>
      </c>
      <c r="J15" s="17" t="str">
        <f>IF(
G15&lt;&gt;"",
(SUMIFS('Renda Variável'!M:M,'Renda Variável'!H:H,G15,'Renda Variável'!J:J,"C")-SUMIFS('Renda Variável'!M:M,'Renda Variável'!H:H,G15,'Renda Variável'!J:J,"V")) *
(VLOOKUP(G15,Tabela1[],2,0) -
(SUMIFS('Renda Variável'!Q:Q,'Renda Variável'!H:H,G15,'Renda Variável'!J:J,"C")/SUMIFS('Renda Variável'!M:M,'Renda Variável'!H:H,G15,'Renda Variável'!J:J,"C"))),"")</f>
        <v/>
      </c>
      <c r="P15" s="21" t="s">
        <v>56</v>
      </c>
      <c r="R15" s="16">
        <v>15</v>
      </c>
      <c r="S15" s="16" t="str">
        <f>IFERROR(IF('Renda Fixa'!N45&lt;&gt;"",'Renda Fixa'!N45,""),"")</f>
        <v>LCI Pré-fixado BANCO ITAU BBA  VCTO 12/09/2020</v>
      </c>
      <c r="T15" s="16" t="str">
        <f>IFERROR(IF((SUMIFS('Renda Fixa'!O:O,'Renda Fixa'!N:N,S15,'Renda Fixa'!I:I,"A")-SUMIFS('Renda Fixa'!O:O,'Renda Fixa'!N:N,S15,'Renda Fixa'!I:I,"R"))=0,"",IF(S15="","",IF(COUNTIF('Renda Fixa'!$N$31:N45,S15)&gt;1,"",R15))),"")</f>
        <v/>
      </c>
      <c r="U15" s="16" t="str">
        <f t="shared" si="1"/>
        <v/>
      </c>
      <c r="V15" s="16" t="str" cm="1">
        <f t="array" ref="V15">IFERROR(INDEX(S:S,U15),"")</f>
        <v/>
      </c>
      <c r="W15" s="16" t="str">
        <f>IF(V15&lt;&gt;"",INDEX('Renda Fixa'!J:J,MATCH(V15,'Renda Fixa'!N:N,0)),"")</f>
        <v/>
      </c>
      <c r="X15" s="17" t="str">
        <f>IF(V15&lt;&gt;"",(SUMIFS('Renda Fixa'!O:O,'Renda Fixa'!N:N,V15,'Renda Fixa'!I:I,"A")-SUMIFS('Renda Fixa'!O:O,'Renda Fixa'!N:N,V15,'Renda Fixa'!I:I,"R"))*VLOOKUP(V15,Tabela2[],2,0),"")</f>
        <v/>
      </c>
      <c r="Y15" s="2" t="str">
        <f>IF(
V15&lt;&gt;"",
(SUMIFS('Renda Fixa'!O:O,'Renda Fixa'!N:N,V15,'Renda Fixa'!I:I,"A")-SUMIFS('Renda Fixa'!O:O,'Renda Fixa'!N:N,V15,'Renda Fixa'!I:I,"R")) *
(VLOOKUP(V15,Tabela2[],2,0) -
(SUMIFS('Renda Fixa'!S:S,'Renda Fixa'!N:N,V15,'Renda Fixa'!I:I,"A")/SUMIFS('Renda Fixa'!O:O,'Renda Fixa'!N:N,V15,'Renda Fixa'!I:I,"A"))),"")</f>
        <v/>
      </c>
    </row>
    <row r="16" spans="1:28" x14ac:dyDescent="0.25">
      <c r="C16" s="16">
        <v>16</v>
      </c>
      <c r="D16" s="16" t="str">
        <f>IFERROR(IF('Renda Variável'!H42&lt;&gt;"",'Renda Variável'!H42,""),"")</f>
        <v/>
      </c>
      <c r="E16" s="16" t="str">
        <f>IFERROR(IF((SUMIFS('Renda Variável'!M:M,'Renda Variável'!H:H,D16,'Renda Variável'!J:J,"C")-SUMIFS('Renda Variável'!M:M,'Renda Variável'!H:H,D16,'Renda Variável'!J:J,"V"))=0,"",IF(D16="","",IF(COUNTIF('Renda Variável'!$H$27:H42,D16)&gt;1,"",C16))),"")</f>
        <v/>
      </c>
      <c r="F16" s="16" t="str">
        <f t="shared" si="0"/>
        <v/>
      </c>
      <c r="G16" s="16" t="str" cm="1">
        <f t="array" ref="G16">IFERROR(INDEX(D:D,F16),"")</f>
        <v/>
      </c>
      <c r="H16" s="16" t="str">
        <f>IF(G16&lt;&gt;"",VLOOKUP(G16,'Renda Variável'!H:I,2,0),"")</f>
        <v/>
      </c>
      <c r="I16" s="17" t="str">
        <f>IF(G16&lt;&gt;"",(SUMIFS('Renda Variável'!M:M,'Renda Variável'!H:H,G16,'Renda Variável'!J:J,"C")-SUMIFS('Renda Variável'!M:M,'Renda Variável'!H:H,G16,'Renda Variável'!J:J,"V"))*VLOOKUP(G16,Tabela1[],2,0),"")</f>
        <v/>
      </c>
      <c r="J16" s="17" t="str">
        <f>IF(
G16&lt;&gt;"",
(SUMIFS('Renda Variável'!M:M,'Renda Variável'!H:H,G16,'Renda Variável'!J:J,"C")-SUMIFS('Renda Variável'!M:M,'Renda Variável'!H:H,G16,'Renda Variável'!J:J,"V")) *
(VLOOKUP(G16,Tabela1[],2,0) -
(SUMIFS('Renda Variável'!Q:Q,'Renda Variável'!H:H,G16,'Renda Variável'!J:J,"C")/SUMIFS('Renda Variável'!M:M,'Renda Variável'!H:H,G16,'Renda Variável'!J:J,"C"))),"")</f>
        <v/>
      </c>
      <c r="R16" s="16">
        <v>16</v>
      </c>
      <c r="S16" s="16" t="str">
        <f>IFERROR(IF('Renda Fixa'!N46&lt;&gt;"",'Renda Fixa'!N46,""),"")</f>
        <v>Tesouro Pré-fixado -  VCTO 26/09/2020</v>
      </c>
      <c r="T16" s="16" t="str">
        <f>IFERROR(IF((SUMIFS('Renda Fixa'!O:O,'Renda Fixa'!N:N,S16,'Renda Fixa'!I:I,"A")-SUMIFS('Renda Fixa'!O:O,'Renda Fixa'!N:N,S16,'Renda Fixa'!I:I,"R"))=0,"",IF(S16="","",IF(COUNTIF('Renda Fixa'!$N$31:N46,S16)&gt;1,"",R16))),"")</f>
        <v/>
      </c>
      <c r="U16" s="16" t="str">
        <f t="shared" si="1"/>
        <v/>
      </c>
      <c r="V16" s="16" t="str" cm="1">
        <f t="array" ref="V16">IFERROR(INDEX(S:S,U16),"")</f>
        <v/>
      </c>
      <c r="W16" s="16" t="str">
        <f>IF(V16&lt;&gt;"",INDEX('Renda Fixa'!J:J,MATCH(V16,'Renda Fixa'!N:N,0)),"")</f>
        <v/>
      </c>
      <c r="X16" s="17" t="str">
        <f>IF(V16&lt;&gt;"",(SUMIFS('Renda Fixa'!O:O,'Renda Fixa'!N:N,V16,'Renda Fixa'!I:I,"A")-SUMIFS('Renda Fixa'!O:O,'Renda Fixa'!N:N,V16,'Renda Fixa'!I:I,"R"))*VLOOKUP(V16,Tabela2[],2,0),"")</f>
        <v/>
      </c>
      <c r="Y16" s="2" t="str">
        <f>IF(
V16&lt;&gt;"",
(SUMIFS('Renda Fixa'!O:O,'Renda Fixa'!N:N,V16,'Renda Fixa'!I:I,"A")-SUMIFS('Renda Fixa'!O:O,'Renda Fixa'!N:N,V16,'Renda Fixa'!I:I,"R")) *
(VLOOKUP(V16,Tabela2[],2,0) -
(SUMIFS('Renda Fixa'!S:S,'Renda Fixa'!N:N,V16,'Renda Fixa'!I:I,"A")/SUMIFS('Renda Fixa'!O:O,'Renda Fixa'!N:N,V16,'Renda Fixa'!I:I,"A"))),"")</f>
        <v/>
      </c>
    </row>
    <row r="17" spans="1:25" x14ac:dyDescent="0.25">
      <c r="A17" s="19" t="s">
        <v>52</v>
      </c>
      <c r="C17" s="16">
        <v>17</v>
      </c>
      <c r="D17" s="16" t="str">
        <f>IFERROR(IF('Renda Variável'!H43&lt;&gt;"",'Renda Variável'!H43,""),"")</f>
        <v/>
      </c>
      <c r="E17" s="16" t="str">
        <f>IFERROR(IF((SUMIFS('Renda Variável'!M:M,'Renda Variável'!H:H,D17,'Renda Variável'!J:J,"C")-SUMIFS('Renda Variável'!M:M,'Renda Variável'!H:H,D17,'Renda Variável'!J:J,"V"))=0,"",IF(D17="","",IF(COUNTIF('Renda Variável'!$H$27:H43,D17)&gt;1,"",C17))),"")</f>
        <v/>
      </c>
      <c r="F17" s="16" t="str">
        <f t="shared" si="0"/>
        <v/>
      </c>
      <c r="G17" s="16" t="str" cm="1">
        <f t="array" ref="G17">IFERROR(INDEX(D:D,F17),"")</f>
        <v/>
      </c>
      <c r="H17" s="16" t="str">
        <f>IF(G17&lt;&gt;"",VLOOKUP(G17,'Renda Variável'!H:I,2,0),"")</f>
        <v/>
      </c>
      <c r="I17" s="17" t="str">
        <f>IF(G17&lt;&gt;"",(SUMIFS('Renda Variável'!M:M,'Renda Variável'!H:H,G17,'Renda Variável'!J:J,"C")-SUMIFS('Renda Variável'!M:M,'Renda Variável'!H:H,G17,'Renda Variável'!J:J,"V"))*VLOOKUP(G17,Tabela1[],2,0),"")</f>
        <v/>
      </c>
      <c r="J17" s="17" t="str">
        <f>IF(
G17&lt;&gt;"",
(SUMIFS('Renda Variável'!M:M,'Renda Variável'!H:H,G17,'Renda Variável'!J:J,"C")-SUMIFS('Renda Variável'!M:M,'Renda Variável'!H:H,G17,'Renda Variável'!J:J,"V")) *
(VLOOKUP(G17,Tabela1[],2,0) -
(SUMIFS('Renda Variável'!Q:Q,'Renda Variável'!H:H,G17,'Renda Variável'!J:J,"C")/SUMIFS('Renda Variável'!M:M,'Renda Variável'!H:H,G17,'Renda Variável'!J:J,"C"))),"")</f>
        <v/>
      </c>
      <c r="P17" s="21" t="s">
        <v>24</v>
      </c>
      <c r="R17" s="16">
        <v>17</v>
      </c>
      <c r="S17" s="16" t="str">
        <f>IFERROR(IF('Renda Fixa'!N47&lt;&gt;"",'Renda Fixa'!N47,""),"")</f>
        <v/>
      </c>
      <c r="T17" s="16" t="str">
        <f>IFERROR(IF((SUMIFS('Renda Fixa'!O:O,'Renda Fixa'!N:N,S17,'Renda Fixa'!I:I,"A")-SUMIFS('Renda Fixa'!O:O,'Renda Fixa'!N:N,S17,'Renda Fixa'!I:I,"R"))=0,"",IF(S17="","",IF(COUNTIF('Renda Fixa'!$N$31:N47,S17)&gt;1,"",R17))),"")</f>
        <v/>
      </c>
      <c r="U17" s="16" t="str">
        <f t="shared" si="1"/>
        <v/>
      </c>
      <c r="V17" s="16" t="str" cm="1">
        <f t="array" ref="V17">IFERROR(INDEX(S:S,U17),"")</f>
        <v/>
      </c>
      <c r="W17" s="16" t="str">
        <f>IF(V17&lt;&gt;"",INDEX('Renda Fixa'!J:J,MATCH(V17,'Renda Fixa'!N:N,0)),"")</f>
        <v/>
      </c>
      <c r="X17" s="17" t="str">
        <f>IF(V17&lt;&gt;"",(SUMIFS('Renda Fixa'!O:O,'Renda Fixa'!N:N,V17,'Renda Fixa'!I:I,"A")-SUMIFS('Renda Fixa'!O:O,'Renda Fixa'!N:N,V17,'Renda Fixa'!I:I,"R"))*VLOOKUP(V17,Tabela2[],2,0),"")</f>
        <v/>
      </c>
      <c r="Y17" s="2" t="str">
        <f>IF(
V17&lt;&gt;"",
(SUMIFS('Renda Fixa'!O:O,'Renda Fixa'!N:N,V17,'Renda Fixa'!I:I,"A")-SUMIFS('Renda Fixa'!O:O,'Renda Fixa'!N:N,V17,'Renda Fixa'!I:I,"R")) *
(VLOOKUP(V17,Tabela2[],2,0) -
(SUMIFS('Renda Fixa'!S:S,'Renda Fixa'!N:N,V17,'Renda Fixa'!I:I,"A")/SUMIFS('Renda Fixa'!O:O,'Renda Fixa'!N:N,V17,'Renda Fixa'!I:I,"A"))),"")</f>
        <v/>
      </c>
    </row>
    <row r="18" spans="1:25" x14ac:dyDescent="0.25">
      <c r="C18" s="16">
        <v>18</v>
      </c>
      <c r="D18" s="16" t="str">
        <f>IFERROR(IF('Renda Variável'!H44&lt;&gt;"",'Renda Variável'!H44,""),"")</f>
        <v/>
      </c>
      <c r="E18" s="16" t="str">
        <f>IFERROR(IF((SUMIFS('Renda Variável'!M:M,'Renda Variável'!H:H,D18,'Renda Variável'!J:J,"C")-SUMIFS('Renda Variável'!M:M,'Renda Variável'!H:H,D18,'Renda Variável'!J:J,"V"))=0,"",IF(D18="","",IF(COUNTIF('Renda Variável'!$H$27:H44,D18)&gt;1,"",C18))),"")</f>
        <v/>
      </c>
      <c r="F18" s="16" t="str">
        <f t="shared" si="0"/>
        <v/>
      </c>
      <c r="G18" s="16" t="str" cm="1">
        <f t="array" ref="G18">IFERROR(INDEX(D:D,F18),"")</f>
        <v/>
      </c>
      <c r="H18" s="16" t="str">
        <f>IF(G18&lt;&gt;"",VLOOKUP(G18,'Renda Variável'!H:I,2,0),"")</f>
        <v/>
      </c>
      <c r="I18" s="17" t="str">
        <f>IF(G18&lt;&gt;"",(SUMIFS('Renda Variável'!M:M,'Renda Variável'!H:H,G18,'Renda Variável'!J:J,"C")-SUMIFS('Renda Variável'!M:M,'Renda Variável'!H:H,G18,'Renda Variável'!J:J,"V"))*VLOOKUP(G18,Tabela1[],2,0),"")</f>
        <v/>
      </c>
      <c r="J18" s="17" t="str">
        <f>IF(
G18&lt;&gt;"",
(SUMIFS('Renda Variável'!M:M,'Renda Variável'!H:H,G18,'Renda Variável'!J:J,"C")-SUMIFS('Renda Variável'!M:M,'Renda Variável'!H:H,G18,'Renda Variável'!J:J,"V")) *
(VLOOKUP(G18,Tabela1[],2,0) -
(SUMIFS('Renda Variável'!Q:Q,'Renda Variável'!H:H,G18,'Renda Variável'!J:J,"C")/SUMIFS('Renda Variável'!M:M,'Renda Variável'!H:H,G18,'Renda Variável'!J:J,"C"))),"")</f>
        <v/>
      </c>
      <c r="R18" s="16">
        <v>18</v>
      </c>
      <c r="S18" s="16" t="str">
        <f>IFERROR(IF('Renda Fixa'!N48&lt;&gt;"",'Renda Fixa'!N48,""),"")</f>
        <v/>
      </c>
      <c r="T18" s="16" t="str">
        <f>IFERROR(IF((SUMIFS('Renda Fixa'!O:O,'Renda Fixa'!N:N,S18,'Renda Fixa'!I:I,"A")-SUMIFS('Renda Fixa'!O:O,'Renda Fixa'!N:N,S18,'Renda Fixa'!I:I,"R"))=0,"",IF(S18="","",IF(COUNTIF('Renda Fixa'!$N$31:N48,S18)&gt;1,"",R18))),"")</f>
        <v/>
      </c>
      <c r="U18" s="16" t="str">
        <f t="shared" si="1"/>
        <v/>
      </c>
      <c r="V18" s="16" t="str" cm="1">
        <f t="array" ref="V18">IFERROR(INDEX(S:S,U18),"")</f>
        <v/>
      </c>
      <c r="W18" s="16" t="str">
        <f>IF(V18&lt;&gt;"",INDEX('Renda Fixa'!J:J,MATCH(V18,'Renda Fixa'!N:N,0)),"")</f>
        <v/>
      </c>
      <c r="X18" s="17" t="str">
        <f>IF(V18&lt;&gt;"",(SUMIFS('Renda Fixa'!O:O,'Renda Fixa'!N:N,V18,'Renda Fixa'!I:I,"A")-SUMIFS('Renda Fixa'!O:O,'Renda Fixa'!N:N,V18,'Renda Fixa'!I:I,"R"))*VLOOKUP(V18,Tabela2[],2,0),"")</f>
        <v/>
      </c>
      <c r="Y18" s="2" t="str">
        <f>IF(
V18&lt;&gt;"",
(SUMIFS('Renda Fixa'!O:O,'Renda Fixa'!N:N,V18,'Renda Fixa'!I:I,"A")-SUMIFS('Renda Fixa'!O:O,'Renda Fixa'!N:N,V18,'Renda Fixa'!I:I,"R")) *
(VLOOKUP(V18,Tabela2[],2,0) -
(SUMIFS('Renda Fixa'!S:S,'Renda Fixa'!N:N,V18,'Renda Fixa'!I:I,"A")/SUMIFS('Renda Fixa'!O:O,'Renda Fixa'!N:N,V18,'Renda Fixa'!I:I,"A"))),"")</f>
        <v/>
      </c>
    </row>
    <row r="19" spans="1:25" x14ac:dyDescent="0.25">
      <c r="A19" s="19" t="s">
        <v>53</v>
      </c>
      <c r="C19" s="16">
        <v>19</v>
      </c>
      <c r="D19" s="16" t="str">
        <f>IFERROR(IF('Renda Variável'!H45&lt;&gt;"",'Renda Variável'!H45,""),"")</f>
        <v/>
      </c>
      <c r="E19" s="16" t="str">
        <f>IFERROR(IF((SUMIFS('Renda Variável'!M:M,'Renda Variável'!H:H,D19,'Renda Variável'!J:J,"C")-SUMIFS('Renda Variável'!M:M,'Renda Variável'!H:H,D19,'Renda Variável'!J:J,"V"))=0,"",IF(D19="","",IF(COUNTIF('Renda Variável'!$H$27:H45,D19)&gt;1,"",C19))),"")</f>
        <v/>
      </c>
      <c r="F19" s="16" t="str">
        <f t="shared" si="0"/>
        <v/>
      </c>
      <c r="G19" s="16" t="str" cm="1">
        <f t="array" ref="G19">IFERROR(INDEX(D:D,F19),"")</f>
        <v/>
      </c>
      <c r="H19" s="16" t="str">
        <f>IF(G19&lt;&gt;"",VLOOKUP(G19,'Renda Variável'!H:I,2,0),"")</f>
        <v/>
      </c>
      <c r="I19" s="17" t="str">
        <f>IF(G19&lt;&gt;"",(SUMIFS('Renda Variável'!M:M,'Renda Variável'!H:H,G19,'Renda Variável'!J:J,"C")-SUMIFS('Renda Variável'!M:M,'Renda Variável'!H:H,G19,'Renda Variável'!J:J,"V"))*VLOOKUP(G19,Tabela1[],2,0),"")</f>
        <v/>
      </c>
      <c r="J19" s="17" t="str">
        <f>IF(
G19&lt;&gt;"",
(SUMIFS('Renda Variável'!M:M,'Renda Variável'!H:H,G19,'Renda Variável'!J:J,"C")-SUMIFS('Renda Variável'!M:M,'Renda Variável'!H:H,G19,'Renda Variável'!J:J,"V")) *
(VLOOKUP(G19,Tabela1[],2,0) -
(SUMIFS('Renda Variável'!Q:Q,'Renda Variável'!H:H,G19,'Renda Variável'!J:J,"C")/SUMIFS('Renda Variável'!M:M,'Renda Variável'!H:H,G19,'Renda Variável'!J:J,"C"))),"")</f>
        <v/>
      </c>
      <c r="R19" s="16">
        <v>19</v>
      </c>
      <c r="S19" s="16" t="str">
        <f>IFERROR(IF('Renda Fixa'!N49&lt;&gt;"",'Renda Fixa'!N49,""),"")</f>
        <v/>
      </c>
      <c r="T19" s="16" t="str">
        <f>IFERROR(IF((SUMIFS('Renda Fixa'!O:O,'Renda Fixa'!N:N,S19,'Renda Fixa'!I:I,"A")-SUMIFS('Renda Fixa'!O:O,'Renda Fixa'!N:N,S19,'Renda Fixa'!I:I,"R"))=0,"",IF(S19="","",IF(COUNTIF('Renda Fixa'!$N$31:N49,S19)&gt;1,"",R19))),"")</f>
        <v/>
      </c>
      <c r="U19" s="16" t="str">
        <f t="shared" si="1"/>
        <v/>
      </c>
      <c r="V19" s="16" t="str" cm="1">
        <f t="array" ref="V19">IFERROR(INDEX(S:S,U19),"")</f>
        <v/>
      </c>
      <c r="W19" s="16" t="str">
        <f>IF(V19&lt;&gt;"",INDEX('Renda Fixa'!J:J,MATCH(V19,'Renda Fixa'!N:N,0)),"")</f>
        <v/>
      </c>
      <c r="X19" s="17" t="str">
        <f>IF(V19&lt;&gt;"",(SUMIFS('Renda Fixa'!O:O,'Renda Fixa'!N:N,V19,'Renda Fixa'!I:I,"A")-SUMIFS('Renda Fixa'!O:O,'Renda Fixa'!N:N,V19,'Renda Fixa'!I:I,"R"))*VLOOKUP(V19,Tabela2[],2,0),"")</f>
        <v/>
      </c>
      <c r="Y19" s="2" t="str">
        <f>IF(
V19&lt;&gt;"",
(SUMIFS('Renda Fixa'!O:O,'Renda Fixa'!N:N,V19,'Renda Fixa'!I:I,"A")-SUMIFS('Renda Fixa'!O:O,'Renda Fixa'!N:N,V19,'Renda Fixa'!I:I,"R")) *
(VLOOKUP(V19,Tabela2[],2,0) -
(SUMIFS('Renda Fixa'!S:S,'Renda Fixa'!N:N,V19,'Renda Fixa'!I:I,"A")/SUMIFS('Renda Fixa'!O:O,'Renda Fixa'!N:N,V19,'Renda Fixa'!I:I,"A"))),"")</f>
        <v/>
      </c>
    </row>
    <row r="20" spans="1:25" x14ac:dyDescent="0.25">
      <c r="C20" s="16">
        <v>20</v>
      </c>
      <c r="D20" s="16" t="str">
        <f>IFERROR(IF('Renda Variável'!H46&lt;&gt;"",'Renda Variável'!H46,""),"")</f>
        <v/>
      </c>
      <c r="E20" s="16" t="str">
        <f>IFERROR(IF((SUMIFS('Renda Variável'!M:M,'Renda Variável'!H:H,D20,'Renda Variável'!J:J,"C")-SUMIFS('Renda Variável'!M:M,'Renda Variável'!H:H,D20,'Renda Variável'!J:J,"V"))=0,"",IF(D20="","",IF(COUNTIF('Renda Variável'!$H$27:H46,D20)&gt;1,"",C20))),"")</f>
        <v/>
      </c>
      <c r="F20" s="16" t="str">
        <f t="shared" si="0"/>
        <v/>
      </c>
      <c r="G20" s="16" t="str" cm="1">
        <f t="array" ref="G20">IFERROR(INDEX(D:D,F20),"")</f>
        <v/>
      </c>
      <c r="H20" s="16" t="str">
        <f>IF(G20&lt;&gt;"",VLOOKUP(G20,'Renda Variável'!H:I,2,0),"")</f>
        <v/>
      </c>
      <c r="I20" s="17" t="str">
        <f>IF(G20&lt;&gt;"",(SUMIFS('Renda Variável'!M:M,'Renda Variável'!H:H,G20,'Renda Variável'!J:J,"C")-SUMIFS('Renda Variável'!M:M,'Renda Variável'!H:H,G20,'Renda Variável'!J:J,"V"))*VLOOKUP(G20,Tabela1[],2,0),"")</f>
        <v/>
      </c>
      <c r="J20" s="17" t="str">
        <f>IF(
G20&lt;&gt;"",
(SUMIFS('Renda Variável'!M:M,'Renda Variável'!H:H,G20,'Renda Variável'!J:J,"C")-SUMIFS('Renda Variável'!M:M,'Renda Variável'!H:H,G20,'Renda Variável'!J:J,"V")) *
(VLOOKUP(G20,Tabela1[],2,0) -
(SUMIFS('Renda Variável'!Q:Q,'Renda Variável'!H:H,G20,'Renda Variável'!J:J,"C")/SUMIFS('Renda Variável'!M:M,'Renda Variável'!H:H,G20,'Renda Variável'!J:J,"C"))),"")</f>
        <v/>
      </c>
      <c r="R20" s="16">
        <v>20</v>
      </c>
      <c r="S20" s="16" t="str">
        <f>IFERROR(IF('Renda Fixa'!N50&lt;&gt;"",'Renda Fixa'!N50,""),"")</f>
        <v/>
      </c>
      <c r="T20" s="16" t="str">
        <f>IFERROR(IF((SUMIFS('Renda Fixa'!O:O,'Renda Fixa'!N:N,S20,'Renda Fixa'!I:I,"A")-SUMIFS('Renda Fixa'!O:O,'Renda Fixa'!N:N,S20,'Renda Fixa'!I:I,"R"))=0,"",IF(S20="","",IF(COUNTIF('Renda Fixa'!$N$31:N50,S20)&gt;1,"",R20))),"")</f>
        <v/>
      </c>
      <c r="U20" s="16" t="str">
        <f t="shared" si="1"/>
        <v/>
      </c>
      <c r="V20" s="16" t="str" cm="1">
        <f t="array" ref="V20">IFERROR(INDEX(S:S,U20),"")</f>
        <v/>
      </c>
      <c r="W20" s="16" t="str">
        <f>IF(V20&lt;&gt;"",INDEX('Renda Fixa'!J:J,MATCH(V20,'Renda Fixa'!N:N,0)),"")</f>
        <v/>
      </c>
      <c r="X20" s="17" t="str">
        <f>IF(V20&lt;&gt;"",(SUMIFS('Renda Fixa'!O:O,'Renda Fixa'!N:N,V20,'Renda Fixa'!I:I,"A")-SUMIFS('Renda Fixa'!O:O,'Renda Fixa'!N:N,V20,'Renda Fixa'!I:I,"R"))*VLOOKUP(V20,Tabela2[],2,0),"")</f>
        <v/>
      </c>
      <c r="Y20" s="2" t="str">
        <f>IF(
V20&lt;&gt;"",
(SUMIFS('Renda Fixa'!O:O,'Renda Fixa'!N:N,V20,'Renda Fixa'!I:I,"A")-SUMIFS('Renda Fixa'!O:O,'Renda Fixa'!N:N,V20,'Renda Fixa'!I:I,"R")) *
(VLOOKUP(V20,Tabela2[],2,0) -
(SUMIFS('Renda Fixa'!S:S,'Renda Fixa'!N:N,V20,'Renda Fixa'!I:I,"A")/SUMIFS('Renda Fixa'!O:O,'Renda Fixa'!N:N,V20,'Renda Fixa'!I:I,"A"))),"")</f>
        <v/>
      </c>
    </row>
    <row r="21" spans="1:25" x14ac:dyDescent="0.25">
      <c r="A21" s="19" t="s">
        <v>31</v>
      </c>
      <c r="C21" s="16">
        <v>21</v>
      </c>
      <c r="D21" s="16" t="str">
        <f>IFERROR(IF('Renda Variável'!H47&lt;&gt;"",'Renda Variável'!H47,""),"")</f>
        <v/>
      </c>
      <c r="E21" s="16" t="str">
        <f>IFERROR(IF((SUMIFS('Renda Variável'!M:M,'Renda Variável'!H:H,D21,'Renda Variável'!J:J,"C")-SUMIFS('Renda Variável'!M:M,'Renda Variável'!H:H,D21,'Renda Variável'!J:J,"V"))=0,"",IF(D21="","",IF(COUNTIF('Renda Variável'!$H$27:H47,D21)&gt;1,"",C21))),"")</f>
        <v/>
      </c>
      <c r="F21" s="16" t="str">
        <f t="shared" si="0"/>
        <v/>
      </c>
      <c r="G21" s="16" t="str" cm="1">
        <f t="array" ref="G21">IFERROR(INDEX(D:D,F21),"")</f>
        <v/>
      </c>
      <c r="H21" s="16" t="str">
        <f>IF(G21&lt;&gt;"",VLOOKUP(G21,'Renda Variável'!H:I,2,0),"")</f>
        <v/>
      </c>
      <c r="I21" s="17" t="str">
        <f>IF(G21&lt;&gt;"",(SUMIFS('Renda Variável'!M:M,'Renda Variável'!H:H,G21,'Renda Variável'!J:J,"C")-SUMIFS('Renda Variável'!M:M,'Renda Variável'!H:H,G21,'Renda Variável'!J:J,"V"))*VLOOKUP(G21,Tabela1[],2,0),"")</f>
        <v/>
      </c>
      <c r="J21" s="17" t="str">
        <f>IF(
G21&lt;&gt;"",
(SUMIFS('Renda Variável'!M:M,'Renda Variável'!H:H,G21,'Renda Variável'!J:J,"C")-SUMIFS('Renda Variável'!M:M,'Renda Variável'!H:H,G21,'Renda Variável'!J:J,"V")) *
(VLOOKUP(G21,Tabela1[],2,0) -
(SUMIFS('Renda Variável'!Q:Q,'Renda Variável'!H:H,G21,'Renda Variável'!J:J,"C")/SUMIFS('Renda Variável'!M:M,'Renda Variável'!H:H,G21,'Renda Variável'!J:J,"C"))),"")</f>
        <v/>
      </c>
      <c r="R21" s="16">
        <v>21</v>
      </c>
      <c r="S21" s="16" t="str">
        <f>IFERROR(IF('Renda Fixa'!N51&lt;&gt;"",'Renda Fixa'!N51,""),"")</f>
        <v/>
      </c>
      <c r="T21" s="16" t="str">
        <f>IFERROR(IF((SUMIFS('Renda Fixa'!O:O,'Renda Fixa'!N:N,S21,'Renda Fixa'!I:I,"A")-SUMIFS('Renda Fixa'!O:O,'Renda Fixa'!N:N,S21,'Renda Fixa'!I:I,"R"))=0,"",IF(S21="","",IF(COUNTIF('Renda Fixa'!$N$31:N51,S21)&gt;1,"",R21))),"")</f>
        <v/>
      </c>
      <c r="U21" s="16" t="str">
        <f t="shared" si="1"/>
        <v/>
      </c>
      <c r="V21" s="16" t="str" cm="1">
        <f t="array" ref="V21">IFERROR(INDEX(S:S,U21),"")</f>
        <v/>
      </c>
      <c r="W21" s="16" t="str">
        <f>IF(V21&lt;&gt;"",INDEX('Renda Fixa'!J:J,MATCH(V21,'Renda Fixa'!N:N,0)),"")</f>
        <v/>
      </c>
      <c r="X21" s="17" t="str">
        <f>IF(V21&lt;&gt;"",(SUMIFS('Renda Fixa'!O:O,'Renda Fixa'!N:N,V21,'Renda Fixa'!I:I,"A")-SUMIFS('Renda Fixa'!O:O,'Renda Fixa'!N:N,V21,'Renda Fixa'!I:I,"R"))*VLOOKUP(V21,Tabela2[],2,0),"")</f>
        <v/>
      </c>
      <c r="Y21" s="2" t="str">
        <f>IF(
V21&lt;&gt;"",
(SUMIFS('Renda Fixa'!O:O,'Renda Fixa'!N:N,V21,'Renda Fixa'!I:I,"A")-SUMIFS('Renda Fixa'!O:O,'Renda Fixa'!N:N,V21,'Renda Fixa'!I:I,"R")) *
(VLOOKUP(V21,Tabela2[],2,0) -
(SUMIFS('Renda Fixa'!S:S,'Renda Fixa'!N:N,V21,'Renda Fixa'!I:I,"A")/SUMIFS('Renda Fixa'!O:O,'Renda Fixa'!N:N,V21,'Renda Fixa'!I:I,"A"))),"")</f>
        <v/>
      </c>
    </row>
    <row r="22" spans="1:25" x14ac:dyDescent="0.25">
      <c r="C22" s="16">
        <v>22</v>
      </c>
      <c r="D22" s="16" t="str">
        <f>IFERROR(IF('Renda Variável'!H48&lt;&gt;"",'Renda Variável'!H48,""),"")</f>
        <v/>
      </c>
      <c r="E22" s="16" t="str">
        <f>IFERROR(IF((SUMIFS('Renda Variável'!M:M,'Renda Variável'!H:H,D22,'Renda Variável'!J:J,"C")-SUMIFS('Renda Variável'!M:M,'Renda Variável'!H:H,D22,'Renda Variável'!J:J,"V"))=0,"",IF(D22="","",IF(COUNTIF('Renda Variável'!$H$27:H48,D22)&gt;1,"",C22))),"")</f>
        <v/>
      </c>
      <c r="F22" s="16" t="str">
        <f t="shared" si="0"/>
        <v/>
      </c>
      <c r="G22" s="16" t="str" cm="1">
        <f t="array" ref="G22">IFERROR(INDEX(D:D,F22),"")</f>
        <v/>
      </c>
      <c r="H22" s="16" t="str">
        <f>IF(G22&lt;&gt;"",VLOOKUP(G22,'Renda Variável'!H:I,2,0),"")</f>
        <v/>
      </c>
      <c r="I22" s="17" t="str">
        <f>IF(G22&lt;&gt;"",(SUMIFS('Renda Variável'!M:M,'Renda Variável'!H:H,G22,'Renda Variável'!J:J,"C")-SUMIFS('Renda Variável'!M:M,'Renda Variável'!H:H,G22,'Renda Variável'!J:J,"V"))*VLOOKUP(G22,Tabela1[],2,0),"")</f>
        <v/>
      </c>
      <c r="J22" s="17" t="str">
        <f>IF(
G22&lt;&gt;"",
(SUMIFS('Renda Variável'!M:M,'Renda Variável'!H:H,G22,'Renda Variável'!J:J,"C")-SUMIFS('Renda Variável'!M:M,'Renda Variável'!H:H,G22,'Renda Variável'!J:J,"V")) *
(VLOOKUP(G22,Tabela1[],2,0) -
(SUMIFS('Renda Variável'!Q:Q,'Renda Variável'!H:H,G22,'Renda Variável'!J:J,"C")/SUMIFS('Renda Variável'!M:M,'Renda Variável'!H:H,G22,'Renda Variável'!J:J,"C"))),"")</f>
        <v/>
      </c>
      <c r="R22" s="16">
        <v>22</v>
      </c>
      <c r="S22" s="16" t="str">
        <f>IFERROR(IF('Renda Fixa'!N52&lt;&gt;"",'Renda Fixa'!N52,""),"")</f>
        <v/>
      </c>
      <c r="T22" s="16" t="str">
        <f>IFERROR(IF((SUMIFS('Renda Fixa'!O:O,'Renda Fixa'!N:N,S22,'Renda Fixa'!I:I,"A")-SUMIFS('Renda Fixa'!O:O,'Renda Fixa'!N:N,S22,'Renda Fixa'!I:I,"R"))=0,"",IF(S22="","",IF(COUNTIF('Renda Fixa'!$N$31:N52,S22)&gt;1,"",R22))),"")</f>
        <v/>
      </c>
      <c r="U22" s="16" t="str">
        <f t="shared" si="1"/>
        <v/>
      </c>
      <c r="V22" s="16" t="str" cm="1">
        <f t="array" ref="V22">IFERROR(INDEX(S:S,U22),"")</f>
        <v/>
      </c>
      <c r="W22" s="16" t="str">
        <f>IF(V22&lt;&gt;"",INDEX('Renda Fixa'!J:J,MATCH(V22,'Renda Fixa'!N:N,0)),"")</f>
        <v/>
      </c>
      <c r="X22" s="17" t="str">
        <f>IF(V22&lt;&gt;"",(SUMIFS('Renda Fixa'!O:O,'Renda Fixa'!N:N,V22,'Renda Fixa'!I:I,"A")-SUMIFS('Renda Fixa'!O:O,'Renda Fixa'!N:N,V22,'Renda Fixa'!I:I,"R"))*VLOOKUP(V22,Tabela2[],2,0),"")</f>
        <v/>
      </c>
      <c r="Y22" s="2" t="str">
        <f>IF(
V22&lt;&gt;"",
(SUMIFS('Renda Fixa'!O:O,'Renda Fixa'!N:N,V22,'Renda Fixa'!I:I,"A")-SUMIFS('Renda Fixa'!O:O,'Renda Fixa'!N:N,V22,'Renda Fixa'!I:I,"R")) *
(VLOOKUP(V22,Tabela2[],2,0) -
(SUMIFS('Renda Fixa'!S:S,'Renda Fixa'!N:N,V22,'Renda Fixa'!I:I,"A")/SUMIFS('Renda Fixa'!O:O,'Renda Fixa'!N:N,V22,'Renda Fixa'!I:I,"A"))),"")</f>
        <v/>
      </c>
    </row>
    <row r="23" spans="1:25" x14ac:dyDescent="0.25">
      <c r="A23" s="19" t="s">
        <v>49</v>
      </c>
      <c r="C23" s="16">
        <v>23</v>
      </c>
      <c r="D23" s="16" t="str">
        <f>IFERROR(IF('Renda Variável'!H49&lt;&gt;"",'Renda Variável'!H49,""),"")</f>
        <v/>
      </c>
      <c r="E23" s="16" t="str">
        <f>IFERROR(IF((SUMIFS('Renda Variável'!M:M,'Renda Variável'!H:H,D23,'Renda Variável'!J:J,"C")-SUMIFS('Renda Variável'!M:M,'Renda Variável'!H:H,D23,'Renda Variável'!J:J,"V"))=0,"",IF(D23="","",IF(COUNTIF('Renda Variável'!$H$27:H49,D23)&gt;1,"",C23))),"")</f>
        <v/>
      </c>
      <c r="F23" s="16" t="str">
        <f t="shared" si="0"/>
        <v/>
      </c>
      <c r="G23" s="16" t="str" cm="1">
        <f t="array" ref="G23">IFERROR(INDEX(D:D,F23),"")</f>
        <v/>
      </c>
      <c r="H23" s="16" t="str">
        <f>IF(G23&lt;&gt;"",VLOOKUP(G23,'Renda Variável'!H:I,2,0),"")</f>
        <v/>
      </c>
      <c r="I23" s="17" t="str">
        <f>IF(G23&lt;&gt;"",(SUMIFS('Renda Variável'!M:M,'Renda Variável'!H:H,G23,'Renda Variável'!J:J,"C")-SUMIFS('Renda Variável'!M:M,'Renda Variável'!H:H,G23,'Renda Variável'!J:J,"V"))*VLOOKUP(G23,Tabela1[],2,0),"")</f>
        <v/>
      </c>
      <c r="J23" s="17" t="str">
        <f>IF(
G23&lt;&gt;"",
(SUMIFS('Renda Variável'!M:M,'Renda Variável'!H:H,G23,'Renda Variável'!J:J,"C")-SUMIFS('Renda Variável'!M:M,'Renda Variável'!H:H,G23,'Renda Variável'!J:J,"V")) *
(VLOOKUP(G23,Tabela1[],2,0) -
(SUMIFS('Renda Variável'!Q:Q,'Renda Variável'!H:H,G23,'Renda Variável'!J:J,"C")/SUMIFS('Renda Variável'!M:M,'Renda Variável'!H:H,G23,'Renda Variável'!J:J,"C"))),"")</f>
        <v/>
      </c>
      <c r="R23" s="16">
        <v>23</v>
      </c>
      <c r="S23" s="16" t="str">
        <f>IFERROR(IF('Renda Fixa'!N53&lt;&gt;"",'Renda Fixa'!N53,""),"")</f>
        <v/>
      </c>
      <c r="T23" s="16" t="str">
        <f>IFERROR(IF((SUMIFS('Renda Fixa'!O:O,'Renda Fixa'!N:N,S23,'Renda Fixa'!I:I,"A")-SUMIFS('Renda Fixa'!O:O,'Renda Fixa'!N:N,S23,'Renda Fixa'!I:I,"R"))=0,"",IF(S23="","",IF(COUNTIF('Renda Fixa'!$N$31:N53,S23)&gt;1,"",R23))),"")</f>
        <v/>
      </c>
      <c r="U23" s="16" t="str">
        <f t="shared" si="1"/>
        <v/>
      </c>
      <c r="V23" s="16" t="str" cm="1">
        <f t="array" ref="V23">IFERROR(INDEX(S:S,U23),"")</f>
        <v/>
      </c>
      <c r="W23" s="16" t="str">
        <f>IF(V23&lt;&gt;"",INDEX('Renda Fixa'!J:J,MATCH(V23,'Renda Fixa'!N:N,0)),"")</f>
        <v/>
      </c>
      <c r="X23" s="17" t="str">
        <f>IF(V23&lt;&gt;"",(SUMIFS('Renda Fixa'!O:O,'Renda Fixa'!N:N,V23,'Renda Fixa'!I:I,"A")-SUMIFS('Renda Fixa'!O:O,'Renda Fixa'!N:N,V23,'Renda Fixa'!I:I,"R"))*VLOOKUP(V23,Tabela2[],2,0),"")</f>
        <v/>
      </c>
      <c r="Y23" s="2" t="str">
        <f>IF(
V23&lt;&gt;"",
(SUMIFS('Renda Fixa'!O:O,'Renda Fixa'!N:N,V23,'Renda Fixa'!I:I,"A")-SUMIFS('Renda Fixa'!O:O,'Renda Fixa'!N:N,V23,'Renda Fixa'!I:I,"R")) *
(VLOOKUP(V23,Tabela2[],2,0) -
(SUMIFS('Renda Fixa'!S:S,'Renda Fixa'!N:N,V23,'Renda Fixa'!I:I,"A")/SUMIFS('Renda Fixa'!O:O,'Renda Fixa'!N:N,V23,'Renda Fixa'!I:I,"A"))),"")</f>
        <v/>
      </c>
    </row>
    <row r="24" spans="1:25" x14ac:dyDescent="0.25">
      <c r="C24" s="16">
        <v>24</v>
      </c>
      <c r="D24" s="16" t="str">
        <f>IFERROR(IF('Renda Variável'!H50&lt;&gt;"",'Renda Variável'!H50,""),"")</f>
        <v/>
      </c>
      <c r="E24" s="16" t="str">
        <f>IFERROR(IF((SUMIFS('Renda Variável'!M:M,'Renda Variável'!H:H,D24,'Renda Variável'!J:J,"C")-SUMIFS('Renda Variável'!M:M,'Renda Variável'!H:H,D24,'Renda Variável'!J:J,"V"))=0,"",IF(D24="","",IF(COUNTIF('Renda Variável'!$H$27:H50,D24)&gt;1,"",C24))),"")</f>
        <v/>
      </c>
      <c r="F24" s="16" t="str">
        <f t="shared" si="0"/>
        <v/>
      </c>
      <c r="G24" s="16" t="str" cm="1">
        <f t="array" ref="G24">IFERROR(INDEX(D:D,F24),"")</f>
        <v/>
      </c>
      <c r="H24" s="16" t="str">
        <f>IF(G24&lt;&gt;"",VLOOKUP(G24,'Renda Variável'!H:I,2,0),"")</f>
        <v/>
      </c>
      <c r="I24" s="17" t="str">
        <f>IF(G24&lt;&gt;"",(SUMIFS('Renda Variável'!M:M,'Renda Variável'!H:H,G24,'Renda Variável'!J:J,"C")-SUMIFS('Renda Variável'!M:M,'Renda Variável'!H:H,G24,'Renda Variável'!J:J,"V"))*VLOOKUP(G24,Tabela1[],2,0),"")</f>
        <v/>
      </c>
      <c r="J24" s="17" t="str">
        <f>IF(
G24&lt;&gt;"",
(SUMIFS('Renda Variável'!M:M,'Renda Variável'!H:H,G24,'Renda Variável'!J:J,"C")-SUMIFS('Renda Variável'!M:M,'Renda Variável'!H:H,G24,'Renda Variável'!J:J,"V")) *
(VLOOKUP(G24,Tabela1[],2,0) -
(SUMIFS('Renda Variável'!Q:Q,'Renda Variável'!H:H,G24,'Renda Variável'!J:J,"C")/SUMIFS('Renda Variável'!M:M,'Renda Variável'!H:H,G24,'Renda Variável'!J:J,"C"))),"")</f>
        <v/>
      </c>
      <c r="R24" s="16">
        <v>24</v>
      </c>
      <c r="S24" s="16" t="str">
        <f>IFERROR(IF('Renda Fixa'!N54&lt;&gt;"",'Renda Fixa'!N54,""),"")</f>
        <v/>
      </c>
      <c r="T24" s="16" t="str">
        <f>IFERROR(IF((SUMIFS('Renda Fixa'!O:O,'Renda Fixa'!N:N,S24,'Renda Fixa'!I:I,"A")-SUMIFS('Renda Fixa'!O:O,'Renda Fixa'!N:N,S24,'Renda Fixa'!I:I,"R"))=0,"",IF(S24="","",IF(COUNTIF('Renda Fixa'!$N$31:N54,S24)&gt;1,"",R24))),"")</f>
        <v/>
      </c>
      <c r="U24" s="16" t="str">
        <f t="shared" si="1"/>
        <v/>
      </c>
      <c r="V24" s="16" t="str" cm="1">
        <f t="array" ref="V24">IFERROR(INDEX(S:S,U24),"")</f>
        <v/>
      </c>
      <c r="W24" s="16" t="str">
        <f>IF(V24&lt;&gt;"",INDEX('Renda Fixa'!J:J,MATCH(V24,'Renda Fixa'!N:N,0)),"")</f>
        <v/>
      </c>
      <c r="X24" s="17" t="str">
        <f>IF(V24&lt;&gt;"",(SUMIFS('Renda Fixa'!O:O,'Renda Fixa'!N:N,V24,'Renda Fixa'!I:I,"A")-SUMIFS('Renda Fixa'!O:O,'Renda Fixa'!N:N,V24,'Renda Fixa'!I:I,"R"))*VLOOKUP(V24,Tabela2[],2,0),"")</f>
        <v/>
      </c>
      <c r="Y24" s="2" t="str">
        <f>IF(
V24&lt;&gt;"",
(SUMIFS('Renda Fixa'!O:O,'Renda Fixa'!N:N,V24,'Renda Fixa'!I:I,"A")-SUMIFS('Renda Fixa'!O:O,'Renda Fixa'!N:N,V24,'Renda Fixa'!I:I,"R")) *
(VLOOKUP(V24,Tabela2[],2,0) -
(SUMIFS('Renda Fixa'!S:S,'Renda Fixa'!N:N,V24,'Renda Fixa'!I:I,"A")/SUMIFS('Renda Fixa'!O:O,'Renda Fixa'!N:N,V24,'Renda Fixa'!I:I,"A"))),"")</f>
        <v/>
      </c>
    </row>
    <row r="25" spans="1:25" x14ac:dyDescent="0.25">
      <c r="A25" s="19" t="s">
        <v>54</v>
      </c>
      <c r="C25" s="16">
        <v>25</v>
      </c>
      <c r="D25" s="16" t="str">
        <f>IFERROR(IF('Renda Variável'!H51&lt;&gt;"",'Renda Variável'!H51,""),"")</f>
        <v/>
      </c>
      <c r="E25" s="16" t="str">
        <f>IFERROR(IF((SUMIFS('Renda Variável'!M:M,'Renda Variável'!H:H,D25,'Renda Variável'!J:J,"C")-SUMIFS('Renda Variável'!M:M,'Renda Variável'!H:H,D25,'Renda Variável'!J:J,"V"))=0,"",IF(D25="","",IF(COUNTIF('Renda Variável'!$H$27:H51,D25)&gt;1,"",C25))),"")</f>
        <v/>
      </c>
      <c r="F25" s="16" t="str">
        <f t="shared" si="0"/>
        <v/>
      </c>
      <c r="G25" s="16" t="str" cm="1">
        <f t="array" ref="G25">IFERROR(INDEX(D:D,F25),"")</f>
        <v/>
      </c>
      <c r="H25" s="16" t="str">
        <f>IF(G25&lt;&gt;"",VLOOKUP(G25,'Renda Variável'!H:I,2,0),"")</f>
        <v/>
      </c>
      <c r="I25" s="17" t="str">
        <f>IF(G25&lt;&gt;"",(SUMIFS('Renda Variável'!M:M,'Renda Variável'!H:H,G25,'Renda Variável'!J:J,"C")-SUMIFS('Renda Variável'!M:M,'Renda Variável'!H:H,G25,'Renda Variável'!J:J,"V"))*VLOOKUP(G25,Tabela1[],2,0),"")</f>
        <v/>
      </c>
      <c r="J25" s="17" t="str">
        <f>IF(
G25&lt;&gt;"",
(SUMIFS('Renda Variável'!M:M,'Renda Variável'!H:H,G25,'Renda Variável'!J:J,"C")-SUMIFS('Renda Variável'!M:M,'Renda Variável'!H:H,G25,'Renda Variável'!J:J,"V")) *
(VLOOKUP(G25,Tabela1[],2,0) -
(SUMIFS('Renda Variável'!Q:Q,'Renda Variável'!H:H,G25,'Renda Variável'!J:J,"C")/SUMIFS('Renda Variável'!M:M,'Renda Variável'!H:H,G25,'Renda Variável'!J:J,"C"))),"")</f>
        <v/>
      </c>
      <c r="R25" s="16">
        <v>25</v>
      </c>
      <c r="S25" s="16" t="str">
        <f>IFERROR(IF('Renda Fixa'!N55&lt;&gt;"",'Renda Fixa'!N55,""),"")</f>
        <v/>
      </c>
      <c r="T25" s="16" t="str">
        <f>IFERROR(IF((SUMIFS('Renda Fixa'!O:O,'Renda Fixa'!N:N,S25,'Renda Fixa'!I:I,"A")-SUMIFS('Renda Fixa'!O:O,'Renda Fixa'!N:N,S25,'Renda Fixa'!I:I,"R"))=0,"",IF(S25="","",IF(COUNTIF('Renda Fixa'!$N$31:N55,S25)&gt;1,"",R25))),"")</f>
        <v/>
      </c>
      <c r="U25" s="16" t="str">
        <f t="shared" si="1"/>
        <v/>
      </c>
      <c r="V25" s="16" t="str" cm="1">
        <f t="array" ref="V25">IFERROR(INDEX(S:S,U25),"")</f>
        <v/>
      </c>
      <c r="W25" s="16" t="str">
        <f>IF(V25&lt;&gt;"",INDEX('Renda Fixa'!J:J,MATCH(V25,'Renda Fixa'!N:N,0)),"")</f>
        <v/>
      </c>
      <c r="X25" s="17" t="str">
        <f>IF(V25&lt;&gt;"",(SUMIFS('Renda Fixa'!O:O,'Renda Fixa'!N:N,V25,'Renda Fixa'!I:I,"A")-SUMIFS('Renda Fixa'!O:O,'Renda Fixa'!N:N,V25,'Renda Fixa'!I:I,"R"))*VLOOKUP(V25,Tabela2[],2,0),"")</f>
        <v/>
      </c>
      <c r="Y25" s="2" t="str">
        <f>IF(
V25&lt;&gt;"",
(SUMIFS('Renda Fixa'!O:O,'Renda Fixa'!N:N,V25,'Renda Fixa'!I:I,"A")-SUMIFS('Renda Fixa'!O:O,'Renda Fixa'!N:N,V25,'Renda Fixa'!I:I,"R")) *
(VLOOKUP(V25,Tabela2[],2,0) -
(SUMIFS('Renda Fixa'!S:S,'Renda Fixa'!N:N,V25,'Renda Fixa'!I:I,"A")/SUMIFS('Renda Fixa'!O:O,'Renda Fixa'!N:N,V25,'Renda Fixa'!I:I,"A"))),"")</f>
        <v/>
      </c>
    </row>
    <row r="26" spans="1:25" x14ac:dyDescent="0.25">
      <c r="C26" s="16">
        <v>26</v>
      </c>
      <c r="D26" s="16" t="str">
        <f>IFERROR(IF('Renda Variável'!H52&lt;&gt;"",'Renda Variável'!H52,""),"")</f>
        <v/>
      </c>
      <c r="E26" s="16" t="str">
        <f>IFERROR(IF((SUMIFS('Renda Variável'!M:M,'Renda Variável'!H:H,D26,'Renda Variável'!J:J,"C")-SUMIFS('Renda Variável'!M:M,'Renda Variável'!H:H,D26,'Renda Variável'!J:J,"V"))=0,"",IF(D26="","",IF(COUNTIF('Renda Variável'!$H$27:H52,D26)&gt;1,"",C26))),"")</f>
        <v/>
      </c>
      <c r="F26" s="16" t="str">
        <f t="shared" si="0"/>
        <v/>
      </c>
      <c r="G26" s="16" t="str" cm="1">
        <f t="array" ref="G26">IFERROR(INDEX(D:D,F26),"")</f>
        <v/>
      </c>
      <c r="H26" s="16" t="str">
        <f>IF(G26&lt;&gt;"",VLOOKUP(G26,'Renda Variável'!H:I,2,0),"")</f>
        <v/>
      </c>
      <c r="I26" s="17" t="str">
        <f>IF(G26&lt;&gt;"",(SUMIFS('Renda Variável'!M:M,'Renda Variável'!H:H,G26,'Renda Variável'!J:J,"C")-SUMIFS('Renda Variável'!M:M,'Renda Variável'!H:H,G26,'Renda Variável'!J:J,"V"))*VLOOKUP(G26,Tabela1[],2,0),"")</f>
        <v/>
      </c>
      <c r="J26" s="17" t="str">
        <f>IF(
G26&lt;&gt;"",
(SUMIFS('Renda Variável'!M:M,'Renda Variável'!H:H,G26,'Renda Variável'!J:J,"C")-SUMIFS('Renda Variável'!M:M,'Renda Variável'!H:H,G26,'Renda Variável'!J:J,"V")) *
(VLOOKUP(G26,Tabela1[],2,0) -
(SUMIFS('Renda Variável'!Q:Q,'Renda Variável'!H:H,G26,'Renda Variável'!J:J,"C")/SUMIFS('Renda Variável'!M:M,'Renda Variável'!H:H,G26,'Renda Variável'!J:J,"C"))),"")</f>
        <v/>
      </c>
      <c r="R26" s="16">
        <v>26</v>
      </c>
      <c r="S26" s="16" t="str">
        <f>IFERROR(IF('Renda Fixa'!N56&lt;&gt;"",'Renda Fixa'!N56,""),"")</f>
        <v/>
      </c>
      <c r="T26" s="16" t="str">
        <f>IFERROR(IF((SUMIFS('Renda Fixa'!O:O,'Renda Fixa'!N:N,S26,'Renda Fixa'!I:I,"A")-SUMIFS('Renda Fixa'!O:O,'Renda Fixa'!N:N,S26,'Renda Fixa'!I:I,"R"))=0,"",IF(S26="","",IF(COUNTIF('Renda Fixa'!$N$31:N56,S26)&gt;1,"",R26))),"")</f>
        <v/>
      </c>
      <c r="U26" s="16" t="str">
        <f t="shared" si="1"/>
        <v/>
      </c>
      <c r="V26" s="16" t="str" cm="1">
        <f t="array" ref="V26">IFERROR(INDEX(S:S,U26),"")</f>
        <v/>
      </c>
      <c r="W26" s="16" t="str">
        <f>IF(V26&lt;&gt;"",INDEX('Renda Fixa'!J:J,MATCH(V26,'Renda Fixa'!N:N,0)),"")</f>
        <v/>
      </c>
      <c r="X26" s="17" t="str">
        <f>IF(V26&lt;&gt;"",(SUMIFS('Renda Fixa'!O:O,'Renda Fixa'!N:N,V26,'Renda Fixa'!I:I,"A")-SUMIFS('Renda Fixa'!O:O,'Renda Fixa'!N:N,V26,'Renda Fixa'!I:I,"R"))*VLOOKUP(V26,Tabela2[],2,0),"")</f>
        <v/>
      </c>
      <c r="Y26" s="2" t="str">
        <f>IF(
V26&lt;&gt;"",
(SUMIFS('Renda Fixa'!O:O,'Renda Fixa'!N:N,V26,'Renda Fixa'!I:I,"A")-SUMIFS('Renda Fixa'!O:O,'Renda Fixa'!N:N,V26,'Renda Fixa'!I:I,"R")) *
(VLOOKUP(V26,Tabela2[],2,0) -
(SUMIFS('Renda Fixa'!S:S,'Renda Fixa'!N:N,V26,'Renda Fixa'!I:I,"A")/SUMIFS('Renda Fixa'!O:O,'Renda Fixa'!N:N,V26,'Renda Fixa'!I:I,"A"))),"")</f>
        <v/>
      </c>
    </row>
    <row r="27" spans="1:25" x14ac:dyDescent="0.25">
      <c r="C27" s="16">
        <v>27</v>
      </c>
      <c r="D27" s="16" t="str">
        <f>IFERROR(IF('Renda Variável'!H53&lt;&gt;"",'Renda Variável'!H53,""),"")</f>
        <v/>
      </c>
      <c r="E27" s="16" t="str">
        <f>IFERROR(IF((SUMIFS('Renda Variável'!M:M,'Renda Variável'!H:H,D27,'Renda Variável'!J:J,"C")-SUMIFS('Renda Variável'!M:M,'Renda Variável'!H:H,D27,'Renda Variável'!J:J,"V"))=0,"",IF(D27="","",IF(COUNTIF('Renda Variável'!$H$27:H53,D27)&gt;1,"",C27))),"")</f>
        <v/>
      </c>
      <c r="F27" s="16" t="str">
        <f t="shared" si="0"/>
        <v/>
      </c>
      <c r="G27" s="16" t="str" cm="1">
        <f t="array" ref="G27">IFERROR(INDEX(D:D,F27),"")</f>
        <v/>
      </c>
      <c r="H27" s="16" t="str">
        <f>IF(G27&lt;&gt;"",VLOOKUP(G27,'Renda Variável'!H:I,2,0),"")</f>
        <v/>
      </c>
      <c r="I27" s="17" t="str">
        <f>IF(G27&lt;&gt;"",(SUMIFS('Renda Variável'!M:M,'Renda Variável'!H:H,G27,'Renda Variável'!J:J,"C")-SUMIFS('Renda Variável'!M:M,'Renda Variável'!H:H,G27,'Renda Variável'!J:J,"V"))*VLOOKUP(G27,Tabela1[],2,0),"")</f>
        <v/>
      </c>
      <c r="J27" s="17" t="str">
        <f>IF(
G27&lt;&gt;"",
(SUMIFS('Renda Variável'!M:M,'Renda Variável'!H:H,G27,'Renda Variável'!J:J,"C")-SUMIFS('Renda Variável'!M:M,'Renda Variável'!H:H,G27,'Renda Variável'!J:J,"V")) *
(VLOOKUP(G27,Tabela1[],2,0) -
(SUMIFS('Renda Variável'!Q:Q,'Renda Variável'!H:H,G27,'Renda Variável'!J:J,"C")/SUMIFS('Renda Variável'!M:M,'Renda Variável'!H:H,G27,'Renda Variável'!J:J,"C"))),"")</f>
        <v/>
      </c>
      <c r="R27" s="16">
        <v>27</v>
      </c>
      <c r="S27" s="16" t="str">
        <f>IFERROR(IF('Renda Fixa'!N57&lt;&gt;"",'Renda Fixa'!N57,""),"")</f>
        <v/>
      </c>
      <c r="T27" s="16" t="str">
        <f>IFERROR(IF((SUMIFS('Renda Fixa'!O:O,'Renda Fixa'!N:N,S27,'Renda Fixa'!I:I,"A")-SUMIFS('Renda Fixa'!O:O,'Renda Fixa'!N:N,S27,'Renda Fixa'!I:I,"R"))=0,"",IF(S27="","",IF(COUNTIF('Renda Fixa'!$N$31:N57,S27)&gt;1,"",R27))),"")</f>
        <v/>
      </c>
      <c r="U27" s="16" t="str">
        <f t="shared" si="1"/>
        <v/>
      </c>
      <c r="V27" s="16" t="str" cm="1">
        <f t="array" ref="V27">IFERROR(INDEX(S:S,U27),"")</f>
        <v/>
      </c>
      <c r="W27" s="16" t="str">
        <f>IF(V27&lt;&gt;"",INDEX('Renda Fixa'!J:J,MATCH(V27,'Renda Fixa'!N:N,0)),"")</f>
        <v/>
      </c>
      <c r="X27" s="17" t="str">
        <f>IF(V27&lt;&gt;"",(SUMIFS('Renda Fixa'!O:O,'Renda Fixa'!N:N,V27,'Renda Fixa'!I:I,"A")-SUMIFS('Renda Fixa'!O:O,'Renda Fixa'!N:N,V27,'Renda Fixa'!I:I,"R"))*VLOOKUP(V27,Tabela2[],2,0),"")</f>
        <v/>
      </c>
      <c r="Y27" s="2" t="str">
        <f>IF(
V27&lt;&gt;"",
(SUMIFS('Renda Fixa'!O:O,'Renda Fixa'!N:N,V27,'Renda Fixa'!I:I,"A")-SUMIFS('Renda Fixa'!O:O,'Renda Fixa'!N:N,V27,'Renda Fixa'!I:I,"R")) *
(VLOOKUP(V27,Tabela2[],2,0) -
(SUMIFS('Renda Fixa'!S:S,'Renda Fixa'!N:N,V27,'Renda Fixa'!I:I,"A")/SUMIFS('Renda Fixa'!O:O,'Renda Fixa'!N:N,V27,'Renda Fixa'!I:I,"A"))),"")</f>
        <v/>
      </c>
    </row>
    <row r="28" spans="1:25" x14ac:dyDescent="0.25">
      <c r="C28" s="16">
        <v>28</v>
      </c>
      <c r="D28" s="16" t="str">
        <f>IFERROR(IF('Renda Variável'!H54&lt;&gt;"",'Renda Variável'!H54,""),"")</f>
        <v/>
      </c>
      <c r="E28" s="16" t="str">
        <f>IFERROR(IF((SUMIFS('Renda Variável'!M:M,'Renda Variável'!H:H,D28,'Renda Variável'!J:J,"C")-SUMIFS('Renda Variável'!M:M,'Renda Variável'!H:H,D28,'Renda Variável'!J:J,"V"))=0,"",IF(D28="","",IF(COUNTIF('Renda Variável'!$H$27:H54,D28)&gt;1,"",C28))),"")</f>
        <v/>
      </c>
      <c r="F28" s="16" t="str">
        <f t="shared" si="0"/>
        <v/>
      </c>
      <c r="G28" s="16" t="str" cm="1">
        <f t="array" ref="G28">IFERROR(INDEX(D:D,F28),"")</f>
        <v/>
      </c>
      <c r="H28" s="16" t="str">
        <f>IF(G28&lt;&gt;"",VLOOKUP(G28,'Renda Variável'!H:I,2,0),"")</f>
        <v/>
      </c>
      <c r="I28" s="17" t="str">
        <f>IF(G28&lt;&gt;"",(SUMIFS('Renda Variável'!M:M,'Renda Variável'!H:H,G28,'Renda Variável'!J:J,"C")-SUMIFS('Renda Variável'!M:M,'Renda Variável'!H:H,G28,'Renda Variável'!J:J,"V"))*VLOOKUP(G28,Tabela1[],2,0),"")</f>
        <v/>
      </c>
      <c r="J28" s="17" t="str">
        <f>IF(
G28&lt;&gt;"",
(SUMIFS('Renda Variável'!M:M,'Renda Variável'!H:H,G28,'Renda Variável'!J:J,"C")-SUMIFS('Renda Variável'!M:M,'Renda Variável'!H:H,G28,'Renda Variável'!J:J,"V")) *
(VLOOKUP(G28,Tabela1[],2,0) -
(SUMIFS('Renda Variável'!Q:Q,'Renda Variável'!H:H,G28,'Renda Variável'!J:J,"C")/SUMIFS('Renda Variável'!M:M,'Renda Variável'!H:H,G28,'Renda Variável'!J:J,"C"))),"")</f>
        <v/>
      </c>
      <c r="R28" s="16">
        <v>28</v>
      </c>
      <c r="S28" s="16" t="str">
        <f>IFERROR(IF('Renda Fixa'!N58&lt;&gt;"",'Renda Fixa'!N58,""),"")</f>
        <v/>
      </c>
      <c r="T28" s="16" t="str">
        <f>IFERROR(IF((SUMIFS('Renda Fixa'!O:O,'Renda Fixa'!N:N,S28,'Renda Fixa'!I:I,"A")-SUMIFS('Renda Fixa'!O:O,'Renda Fixa'!N:N,S28,'Renda Fixa'!I:I,"R"))=0,"",IF(S28="","",IF(COUNTIF('Renda Fixa'!$N$31:N58,S28)&gt;1,"",R28))),"")</f>
        <v/>
      </c>
      <c r="U28" s="16" t="str">
        <f t="shared" si="1"/>
        <v/>
      </c>
      <c r="V28" s="16" t="str" cm="1">
        <f t="array" ref="V28">IFERROR(INDEX(S:S,U28),"")</f>
        <v/>
      </c>
      <c r="W28" s="16" t="str">
        <f>IF(V28&lt;&gt;"",INDEX('Renda Fixa'!J:J,MATCH(V28,'Renda Fixa'!N:N,0)),"")</f>
        <v/>
      </c>
      <c r="X28" s="17" t="str">
        <f>IF(V28&lt;&gt;"",(SUMIFS('Renda Fixa'!O:O,'Renda Fixa'!N:N,V28,'Renda Fixa'!I:I,"A")-SUMIFS('Renda Fixa'!O:O,'Renda Fixa'!N:N,V28,'Renda Fixa'!I:I,"R"))*VLOOKUP(V28,Tabela2[],2,0),"")</f>
        <v/>
      </c>
      <c r="Y28" s="2" t="str">
        <f>IF(
V28&lt;&gt;"",
(SUMIFS('Renda Fixa'!O:O,'Renda Fixa'!N:N,V28,'Renda Fixa'!I:I,"A")-SUMIFS('Renda Fixa'!O:O,'Renda Fixa'!N:N,V28,'Renda Fixa'!I:I,"R")) *
(VLOOKUP(V28,Tabela2[],2,0) -
(SUMIFS('Renda Fixa'!S:S,'Renda Fixa'!N:N,V28,'Renda Fixa'!I:I,"A")/SUMIFS('Renda Fixa'!O:O,'Renda Fixa'!N:N,V28,'Renda Fixa'!I:I,"A"))),"")</f>
        <v/>
      </c>
    </row>
    <row r="29" spans="1:25" x14ac:dyDescent="0.25">
      <c r="C29" s="16">
        <v>29</v>
      </c>
      <c r="D29" s="16" t="str">
        <f>IFERROR(IF('Renda Variável'!H55&lt;&gt;"",'Renda Variável'!H55,""),"")</f>
        <v/>
      </c>
      <c r="E29" s="16" t="str">
        <f>IFERROR(IF((SUMIFS('Renda Variável'!M:M,'Renda Variável'!H:H,D29,'Renda Variável'!J:J,"C")-SUMIFS('Renda Variável'!M:M,'Renda Variável'!H:H,D29,'Renda Variável'!J:J,"V"))=0,"",IF(D29="","",IF(COUNTIF('Renda Variável'!$H$27:H55,D29)&gt;1,"",C29))),"")</f>
        <v/>
      </c>
      <c r="F29" s="16" t="str">
        <f t="shared" si="0"/>
        <v/>
      </c>
      <c r="G29" s="16" t="str" cm="1">
        <f t="array" ref="G29">IFERROR(INDEX(D:D,F29),"")</f>
        <v/>
      </c>
      <c r="H29" s="16" t="str">
        <f>IF(G29&lt;&gt;"",VLOOKUP(G29,'Renda Variável'!H:I,2,0),"")</f>
        <v/>
      </c>
      <c r="I29" s="17" t="str">
        <f>IF(G29&lt;&gt;"",(SUMIFS('Renda Variável'!M:M,'Renda Variável'!H:H,G29,'Renda Variável'!J:J,"C")-SUMIFS('Renda Variável'!M:M,'Renda Variável'!H:H,G29,'Renda Variável'!J:J,"V"))*VLOOKUP(G29,Tabela1[],2,0),"")</f>
        <v/>
      </c>
      <c r="J29" s="17" t="str">
        <f>IF(
G29&lt;&gt;"",
(SUMIFS('Renda Variável'!M:M,'Renda Variável'!H:H,G29,'Renda Variável'!J:J,"C")-SUMIFS('Renda Variável'!M:M,'Renda Variável'!H:H,G29,'Renda Variável'!J:J,"V")) *
(VLOOKUP(G29,Tabela1[],2,0) -
(SUMIFS('Renda Variável'!Q:Q,'Renda Variável'!H:H,G29,'Renda Variável'!J:J,"C")/SUMIFS('Renda Variável'!M:M,'Renda Variável'!H:H,G29,'Renda Variável'!J:J,"C"))),"")</f>
        <v/>
      </c>
      <c r="R29" s="16">
        <v>29</v>
      </c>
      <c r="S29" s="16" t="str">
        <f>IFERROR(IF('Renda Fixa'!N59&lt;&gt;"",'Renda Fixa'!N59,""),"")</f>
        <v/>
      </c>
      <c r="T29" s="16" t="str">
        <f>IFERROR(IF((SUMIFS('Renda Fixa'!O:O,'Renda Fixa'!N:N,S29,'Renda Fixa'!I:I,"A")-SUMIFS('Renda Fixa'!O:O,'Renda Fixa'!N:N,S29,'Renda Fixa'!I:I,"R"))=0,"",IF(S29="","",IF(COUNTIF('Renda Fixa'!$N$31:N59,S29)&gt;1,"",R29))),"")</f>
        <v/>
      </c>
      <c r="U29" s="16" t="str">
        <f t="shared" si="1"/>
        <v/>
      </c>
      <c r="V29" s="16" t="str" cm="1">
        <f t="array" ref="V29">IFERROR(INDEX(S:S,U29),"")</f>
        <v/>
      </c>
      <c r="W29" s="16" t="str">
        <f>IF(V29&lt;&gt;"",INDEX('Renda Fixa'!J:J,MATCH(V29,'Renda Fixa'!N:N,0)),"")</f>
        <v/>
      </c>
      <c r="X29" s="17" t="str">
        <f>IF(V29&lt;&gt;"",(SUMIFS('Renda Fixa'!O:O,'Renda Fixa'!N:N,V29,'Renda Fixa'!I:I,"A")-SUMIFS('Renda Fixa'!O:O,'Renda Fixa'!N:N,V29,'Renda Fixa'!I:I,"R"))*VLOOKUP(V29,Tabela2[],2,0),"")</f>
        <v/>
      </c>
      <c r="Y29" s="2" t="str">
        <f>IF(
V29&lt;&gt;"",
(SUMIFS('Renda Fixa'!O:O,'Renda Fixa'!N:N,V29,'Renda Fixa'!I:I,"A")-SUMIFS('Renda Fixa'!O:O,'Renda Fixa'!N:N,V29,'Renda Fixa'!I:I,"R")) *
(VLOOKUP(V29,Tabela2[],2,0) -
(SUMIFS('Renda Fixa'!S:S,'Renda Fixa'!N:N,V29,'Renda Fixa'!I:I,"A")/SUMIFS('Renda Fixa'!O:O,'Renda Fixa'!N:N,V29,'Renda Fixa'!I:I,"A"))),"")</f>
        <v/>
      </c>
    </row>
    <row r="30" spans="1:25" x14ac:dyDescent="0.25">
      <c r="C30" s="16">
        <v>30</v>
      </c>
      <c r="D30" s="16" t="str">
        <f>IFERROR(IF('Renda Variável'!H56&lt;&gt;"",'Renda Variável'!H56,""),"")</f>
        <v/>
      </c>
      <c r="E30" s="16" t="str">
        <f>IFERROR(IF((SUMIFS('Renda Variável'!M:M,'Renda Variável'!H:H,D30,'Renda Variável'!J:J,"C")-SUMIFS('Renda Variável'!M:M,'Renda Variável'!H:H,D30,'Renda Variável'!J:J,"V"))=0,"",IF(D30="","",IF(COUNTIF('Renda Variável'!$H$27:H56,D30)&gt;1,"",C30))),"")</f>
        <v/>
      </c>
      <c r="F30" s="16" t="str">
        <f t="shared" si="0"/>
        <v/>
      </c>
      <c r="G30" s="16" t="str" cm="1">
        <f t="array" ref="G30">IFERROR(INDEX(D:D,F30),"")</f>
        <v/>
      </c>
      <c r="H30" s="16" t="str">
        <f>IF(G30&lt;&gt;"",VLOOKUP(G30,'Renda Variável'!H:I,2,0),"")</f>
        <v/>
      </c>
      <c r="I30" s="17" t="str">
        <f>IF(G30&lt;&gt;"",(SUMIFS('Renda Variável'!M:M,'Renda Variável'!H:H,G30,'Renda Variável'!J:J,"C")-SUMIFS('Renda Variável'!M:M,'Renda Variável'!H:H,G30,'Renda Variável'!J:J,"V"))*VLOOKUP(G30,Tabela1[],2,0),"")</f>
        <v/>
      </c>
      <c r="J30" s="17" t="str">
        <f>IF(
G30&lt;&gt;"",
(SUMIFS('Renda Variável'!M:M,'Renda Variável'!H:H,G30,'Renda Variável'!J:J,"C")-SUMIFS('Renda Variável'!M:M,'Renda Variável'!H:H,G30,'Renda Variável'!J:J,"V")) *
(VLOOKUP(G30,Tabela1[],2,0) -
(SUMIFS('Renda Variável'!Q:Q,'Renda Variável'!H:H,G30,'Renda Variável'!J:J,"C")/SUMIFS('Renda Variável'!M:M,'Renda Variável'!H:H,G30,'Renda Variável'!J:J,"C"))),"")</f>
        <v/>
      </c>
      <c r="R30" s="16">
        <v>30</v>
      </c>
      <c r="S30" s="16" t="str">
        <f>IFERROR(IF('Renda Fixa'!N60&lt;&gt;"",'Renda Fixa'!N60,""),"")</f>
        <v/>
      </c>
      <c r="T30" s="16" t="str">
        <f>IFERROR(IF((SUMIFS('Renda Fixa'!O:O,'Renda Fixa'!N:N,S30,'Renda Fixa'!I:I,"A")-SUMIFS('Renda Fixa'!O:O,'Renda Fixa'!N:N,S30,'Renda Fixa'!I:I,"R"))=0,"",IF(S30="","",IF(COUNTIF('Renda Fixa'!$N$31:N60,S30)&gt;1,"",R30))),"")</f>
        <v/>
      </c>
      <c r="U30" s="16" t="str">
        <f t="shared" si="1"/>
        <v/>
      </c>
      <c r="V30" s="16" t="str" cm="1">
        <f t="array" ref="V30">IFERROR(INDEX(S:S,U30),"")</f>
        <v/>
      </c>
      <c r="W30" s="16" t="str">
        <f>IF(V30&lt;&gt;"",INDEX('Renda Fixa'!J:J,MATCH(V30,'Renda Fixa'!N:N,0)),"")</f>
        <v/>
      </c>
      <c r="X30" s="17" t="str">
        <f>IF(V30&lt;&gt;"",(SUMIFS('Renda Fixa'!O:O,'Renda Fixa'!N:N,V30,'Renda Fixa'!I:I,"A")-SUMIFS('Renda Fixa'!O:O,'Renda Fixa'!N:N,V30,'Renda Fixa'!I:I,"R"))*VLOOKUP(V30,Tabela2[],2,0),"")</f>
        <v/>
      </c>
      <c r="Y30" s="2" t="str">
        <f>IF(
V30&lt;&gt;"",
(SUMIFS('Renda Fixa'!O:O,'Renda Fixa'!N:N,V30,'Renda Fixa'!I:I,"A")-SUMIFS('Renda Fixa'!O:O,'Renda Fixa'!N:N,V30,'Renda Fixa'!I:I,"R")) *
(VLOOKUP(V30,Tabela2[],2,0) -
(SUMIFS('Renda Fixa'!S:S,'Renda Fixa'!N:N,V30,'Renda Fixa'!I:I,"A")/SUMIFS('Renda Fixa'!O:O,'Renda Fixa'!N:N,V30,'Renda Fixa'!I:I,"A"))),"")</f>
        <v/>
      </c>
    </row>
    <row r="31" spans="1:25" x14ac:dyDescent="0.25">
      <c r="C31" s="16">
        <v>31</v>
      </c>
      <c r="D31" s="16" t="str">
        <f>IFERROR(IF('Renda Variável'!H57&lt;&gt;"",'Renda Variável'!H57,""),"")</f>
        <v/>
      </c>
      <c r="E31" s="16" t="str">
        <f>IFERROR(IF((SUMIFS('Renda Variável'!M:M,'Renda Variável'!H:H,D31,'Renda Variável'!J:J,"C")-SUMIFS('Renda Variável'!M:M,'Renda Variável'!H:H,D31,'Renda Variável'!J:J,"V"))=0,"",IF(D31="","",IF(COUNTIF('Renda Variável'!$H$27:H57,D31)&gt;1,"",C31))),"")</f>
        <v/>
      </c>
      <c r="F31" s="16" t="str">
        <f t="shared" si="0"/>
        <v/>
      </c>
      <c r="G31" s="16" t="str" cm="1">
        <f t="array" ref="G31">IFERROR(INDEX(D:D,F31),"")</f>
        <v/>
      </c>
      <c r="H31" s="16" t="str">
        <f>IF(G31&lt;&gt;"",VLOOKUP(G31,'Renda Variável'!H:I,2,0),"")</f>
        <v/>
      </c>
      <c r="I31" s="17" t="str">
        <f>IF(G31&lt;&gt;"",(SUMIFS('Renda Variável'!M:M,'Renda Variável'!H:H,G31,'Renda Variável'!J:J,"C")-SUMIFS('Renda Variável'!M:M,'Renda Variável'!H:H,G31,'Renda Variável'!J:J,"V"))*VLOOKUP(G31,Tabela1[],2,0),"")</f>
        <v/>
      </c>
      <c r="J31" s="17" t="str">
        <f>IF(
G31&lt;&gt;"",
(SUMIFS('Renda Variável'!M:M,'Renda Variável'!H:H,G31,'Renda Variável'!J:J,"C")-SUMIFS('Renda Variável'!M:M,'Renda Variável'!H:H,G31,'Renda Variável'!J:J,"V")) *
(VLOOKUP(G31,Tabela1[],2,0) -
(SUMIFS('Renda Variável'!Q:Q,'Renda Variável'!H:H,G31,'Renda Variável'!J:J,"C")/SUMIFS('Renda Variável'!M:M,'Renda Variável'!H:H,G31,'Renda Variável'!J:J,"C"))),"")</f>
        <v/>
      </c>
      <c r="R31" s="16">
        <v>31</v>
      </c>
      <c r="S31" s="16" t="str">
        <f>IFERROR(IF('Renda Fixa'!N61&lt;&gt;"",'Renda Fixa'!N61,""),"")</f>
        <v/>
      </c>
      <c r="T31" s="16" t="str">
        <f>IFERROR(IF((SUMIFS('Renda Fixa'!O:O,'Renda Fixa'!N:N,S31,'Renda Fixa'!I:I,"A")-SUMIFS('Renda Fixa'!O:O,'Renda Fixa'!N:N,S31,'Renda Fixa'!I:I,"R"))=0,"",IF(S31="","",IF(COUNTIF('Renda Fixa'!$N$31:N61,S31)&gt;1,"",R31))),"")</f>
        <v/>
      </c>
      <c r="U31" s="16" t="str">
        <f t="shared" si="1"/>
        <v/>
      </c>
      <c r="V31" s="16" t="str" cm="1">
        <f t="array" ref="V31">IFERROR(INDEX(S:S,U31),"")</f>
        <v/>
      </c>
      <c r="W31" s="16" t="str">
        <f>IF(V31&lt;&gt;"",INDEX('Renda Fixa'!J:J,MATCH(V31,'Renda Fixa'!N:N,0)),"")</f>
        <v/>
      </c>
      <c r="X31" s="17" t="str">
        <f>IF(V31&lt;&gt;"",(SUMIFS('Renda Fixa'!O:O,'Renda Fixa'!N:N,V31,'Renda Fixa'!I:I,"A")-SUMIFS('Renda Fixa'!O:O,'Renda Fixa'!N:N,V31,'Renda Fixa'!I:I,"R"))*VLOOKUP(V31,Tabela2[],2,0),"")</f>
        <v/>
      </c>
      <c r="Y31" s="2" t="str">
        <f>IF(
V31&lt;&gt;"",
(SUMIFS('Renda Fixa'!O:O,'Renda Fixa'!N:N,V31,'Renda Fixa'!I:I,"A")-SUMIFS('Renda Fixa'!O:O,'Renda Fixa'!N:N,V31,'Renda Fixa'!I:I,"R")) *
(VLOOKUP(V31,Tabela2[],2,0) -
(SUMIFS('Renda Fixa'!S:S,'Renda Fixa'!N:N,V31,'Renda Fixa'!I:I,"A")/SUMIFS('Renda Fixa'!O:O,'Renda Fixa'!N:N,V31,'Renda Fixa'!I:I,"A"))),"")</f>
        <v/>
      </c>
    </row>
    <row r="32" spans="1:25" x14ac:dyDescent="0.25">
      <c r="C32" s="16">
        <v>32</v>
      </c>
      <c r="D32" s="16" t="str">
        <f>IFERROR(IF('Renda Variável'!H58&lt;&gt;"",'Renda Variável'!H58,""),"")</f>
        <v/>
      </c>
      <c r="E32" s="16" t="str">
        <f>IFERROR(IF((SUMIFS('Renda Variável'!M:M,'Renda Variável'!H:H,D32,'Renda Variável'!J:J,"C")-SUMIFS('Renda Variável'!M:M,'Renda Variável'!H:H,D32,'Renda Variável'!J:J,"V"))=0,"",IF(D32="","",IF(COUNTIF('Renda Variável'!$H$27:H58,D32)&gt;1,"",C32))),"")</f>
        <v/>
      </c>
      <c r="F32" s="16" t="str">
        <f t="shared" si="0"/>
        <v/>
      </c>
      <c r="G32" s="16" t="str" cm="1">
        <f t="array" ref="G32">IFERROR(INDEX(D:D,F32),"")</f>
        <v/>
      </c>
      <c r="H32" s="16" t="str">
        <f>IF(G32&lt;&gt;"",VLOOKUP(G32,'Renda Variável'!H:I,2,0),"")</f>
        <v/>
      </c>
      <c r="I32" s="17" t="str">
        <f>IF(G32&lt;&gt;"",(SUMIFS('Renda Variável'!M:M,'Renda Variável'!H:H,G32,'Renda Variável'!J:J,"C")-SUMIFS('Renda Variável'!M:M,'Renda Variável'!H:H,G32,'Renda Variável'!J:J,"V"))*VLOOKUP(G32,Tabela1[],2,0),"")</f>
        <v/>
      </c>
      <c r="J32" s="17" t="str">
        <f>IF(
G32&lt;&gt;"",
(SUMIFS('Renda Variável'!M:M,'Renda Variável'!H:H,G32,'Renda Variável'!J:J,"C")-SUMIFS('Renda Variável'!M:M,'Renda Variável'!H:H,G32,'Renda Variável'!J:J,"V")) *
(VLOOKUP(G32,Tabela1[],2,0) -
(SUMIFS('Renda Variável'!Q:Q,'Renda Variável'!H:H,G32,'Renda Variável'!J:J,"C")/SUMIFS('Renda Variável'!M:M,'Renda Variável'!H:H,G32,'Renda Variável'!J:J,"C"))),"")</f>
        <v/>
      </c>
      <c r="R32" s="16">
        <v>32</v>
      </c>
      <c r="S32" s="16" t="str">
        <f>IFERROR(IF('Renda Fixa'!N62&lt;&gt;"",'Renda Fixa'!N62,""),"")</f>
        <v/>
      </c>
      <c r="T32" s="16" t="str">
        <f>IFERROR(IF((SUMIFS('Renda Fixa'!O:O,'Renda Fixa'!N:N,S32,'Renda Fixa'!I:I,"A")-SUMIFS('Renda Fixa'!O:O,'Renda Fixa'!N:N,S32,'Renda Fixa'!I:I,"R"))=0,"",IF(S32="","",IF(COUNTIF('Renda Fixa'!$N$31:N62,S32)&gt;1,"",R32))),"")</f>
        <v/>
      </c>
      <c r="U32" s="16" t="str">
        <f t="shared" si="1"/>
        <v/>
      </c>
      <c r="V32" s="16" t="str" cm="1">
        <f t="array" ref="V32">IFERROR(INDEX(S:S,U32),"")</f>
        <v/>
      </c>
      <c r="W32" s="16" t="str">
        <f>IF(V32&lt;&gt;"",INDEX('Renda Fixa'!J:J,MATCH(V32,'Renda Fixa'!N:N,0)),"")</f>
        <v/>
      </c>
      <c r="X32" s="17" t="str">
        <f>IF(V32&lt;&gt;"",(SUMIFS('Renda Fixa'!O:O,'Renda Fixa'!N:N,V32,'Renda Fixa'!I:I,"A")-SUMIFS('Renda Fixa'!O:O,'Renda Fixa'!N:N,V32,'Renda Fixa'!I:I,"R"))*VLOOKUP(V32,Tabela2[],2,0),"")</f>
        <v/>
      </c>
      <c r="Y32" s="2" t="str">
        <f>IF(
V32&lt;&gt;"",
(SUMIFS('Renda Fixa'!O:O,'Renda Fixa'!N:N,V32,'Renda Fixa'!I:I,"A")-SUMIFS('Renda Fixa'!O:O,'Renda Fixa'!N:N,V32,'Renda Fixa'!I:I,"R")) *
(VLOOKUP(V32,Tabela2[],2,0) -
(SUMIFS('Renda Fixa'!S:S,'Renda Fixa'!N:N,V32,'Renda Fixa'!I:I,"A")/SUMIFS('Renda Fixa'!O:O,'Renda Fixa'!N:N,V32,'Renda Fixa'!I:I,"A"))),"")</f>
        <v/>
      </c>
    </row>
    <row r="33" spans="3:25" x14ac:dyDescent="0.25">
      <c r="C33" s="16">
        <v>33</v>
      </c>
      <c r="D33" s="16" t="str">
        <f>IFERROR(IF('Renda Variável'!H59&lt;&gt;"",'Renda Variável'!H59,""),"")</f>
        <v/>
      </c>
      <c r="E33" s="16" t="str">
        <f>IFERROR(IF((SUMIFS('Renda Variável'!M:M,'Renda Variável'!H:H,D33,'Renda Variável'!J:J,"C")-SUMIFS('Renda Variável'!M:M,'Renda Variável'!H:H,D33,'Renda Variável'!J:J,"V"))=0,"",IF(D33="","",IF(COUNTIF('Renda Variável'!$H$27:H59,D33)&gt;1,"",C33))),"")</f>
        <v/>
      </c>
      <c r="F33" s="16" t="str">
        <f t="shared" si="0"/>
        <v/>
      </c>
      <c r="G33" s="16" t="str" cm="1">
        <f t="array" ref="G33">IFERROR(INDEX(D:D,F33),"")</f>
        <v/>
      </c>
      <c r="H33" s="16" t="str">
        <f>IF(G33&lt;&gt;"",VLOOKUP(G33,'Renda Variável'!H:I,2,0),"")</f>
        <v/>
      </c>
      <c r="I33" s="17" t="str">
        <f>IF(G33&lt;&gt;"",(SUMIFS('Renda Variável'!M:M,'Renda Variável'!H:H,G33,'Renda Variável'!J:J,"C")-SUMIFS('Renda Variável'!M:M,'Renda Variável'!H:H,G33,'Renda Variável'!J:J,"V"))*VLOOKUP(G33,Tabela1[],2,0),"")</f>
        <v/>
      </c>
      <c r="J33" s="17" t="str">
        <f>IF(
G33&lt;&gt;"",
(SUMIFS('Renda Variável'!M:M,'Renda Variável'!H:H,G33,'Renda Variável'!J:J,"C")-SUMIFS('Renda Variável'!M:M,'Renda Variável'!H:H,G33,'Renda Variável'!J:J,"V")) *
(VLOOKUP(G33,Tabela1[],2,0) -
(SUMIFS('Renda Variável'!Q:Q,'Renda Variável'!H:H,G33,'Renda Variável'!J:J,"C")/SUMIFS('Renda Variável'!M:M,'Renda Variável'!H:H,G33,'Renda Variável'!J:J,"C"))),"")</f>
        <v/>
      </c>
      <c r="R33" s="16">
        <v>33</v>
      </c>
      <c r="S33" s="16" t="str">
        <f>IFERROR(IF('Renda Fixa'!N63&lt;&gt;"",'Renda Fixa'!N63,""),"")</f>
        <v/>
      </c>
      <c r="T33" s="16" t="str">
        <f>IFERROR(IF((SUMIFS('Renda Fixa'!O:O,'Renda Fixa'!N:N,S33,'Renda Fixa'!I:I,"A")-SUMIFS('Renda Fixa'!O:O,'Renda Fixa'!N:N,S33,'Renda Fixa'!I:I,"R"))=0,"",IF(S33="","",IF(COUNTIF('Renda Fixa'!$N$31:N63,S33)&gt;1,"",R33))),"")</f>
        <v/>
      </c>
      <c r="U33" s="16" t="str">
        <f t="shared" si="1"/>
        <v/>
      </c>
      <c r="V33" s="16" t="str" cm="1">
        <f t="array" ref="V33">IFERROR(INDEX(S:S,U33),"")</f>
        <v/>
      </c>
      <c r="W33" s="16" t="str">
        <f>IF(V33&lt;&gt;"",INDEX('Renda Fixa'!J:J,MATCH(V33,'Renda Fixa'!N:N,0)),"")</f>
        <v/>
      </c>
      <c r="X33" s="17" t="str">
        <f>IF(V33&lt;&gt;"",(SUMIFS('Renda Fixa'!O:O,'Renda Fixa'!N:N,V33,'Renda Fixa'!I:I,"A")-SUMIFS('Renda Fixa'!O:O,'Renda Fixa'!N:N,V33,'Renda Fixa'!I:I,"R"))*VLOOKUP(V33,Tabela2[],2,0),"")</f>
        <v/>
      </c>
      <c r="Y33" s="2" t="str">
        <f>IF(
V33&lt;&gt;"",
(SUMIFS('Renda Fixa'!O:O,'Renda Fixa'!N:N,V33,'Renda Fixa'!I:I,"A")-SUMIFS('Renda Fixa'!O:O,'Renda Fixa'!N:N,V33,'Renda Fixa'!I:I,"R")) *
(VLOOKUP(V33,Tabela2[],2,0) -
(SUMIFS('Renda Fixa'!S:S,'Renda Fixa'!N:N,V33,'Renda Fixa'!I:I,"A")/SUMIFS('Renda Fixa'!O:O,'Renda Fixa'!N:N,V33,'Renda Fixa'!I:I,"A"))),"")</f>
        <v/>
      </c>
    </row>
    <row r="34" spans="3:25" x14ac:dyDescent="0.25">
      <c r="C34" s="16">
        <v>34</v>
      </c>
      <c r="D34" s="16" t="str">
        <f>IFERROR(IF('Renda Variável'!H60&lt;&gt;"",'Renda Variável'!H60,""),"")</f>
        <v/>
      </c>
      <c r="E34" s="16" t="str">
        <f>IFERROR(IF((SUMIFS('Renda Variável'!M:M,'Renda Variável'!H:H,D34,'Renda Variável'!J:J,"C")-SUMIFS('Renda Variável'!M:M,'Renda Variável'!H:H,D34,'Renda Variável'!J:J,"V"))=0,"",IF(D34="","",IF(COUNTIF('Renda Variável'!$H$27:H60,D34)&gt;1,"",C34))),"")</f>
        <v/>
      </c>
      <c r="F34" s="16" t="str">
        <f t="shared" si="0"/>
        <v/>
      </c>
      <c r="G34" s="16" t="str" cm="1">
        <f t="array" ref="G34">IFERROR(INDEX(D:D,F34),"")</f>
        <v/>
      </c>
      <c r="H34" s="16" t="str">
        <f>IF(G34&lt;&gt;"",VLOOKUP(G34,'Renda Variável'!H:I,2,0),"")</f>
        <v/>
      </c>
      <c r="I34" s="17" t="str">
        <f>IF(G34&lt;&gt;"",(SUMIFS('Renda Variável'!M:M,'Renda Variável'!H:H,G34,'Renda Variável'!J:J,"C")-SUMIFS('Renda Variável'!M:M,'Renda Variável'!H:H,G34,'Renda Variável'!J:J,"V"))*VLOOKUP(G34,Tabela1[],2,0),"")</f>
        <v/>
      </c>
      <c r="J34" s="17" t="str">
        <f>IF(
G34&lt;&gt;"",
(SUMIFS('Renda Variável'!M:M,'Renda Variável'!H:H,G34,'Renda Variável'!J:J,"C")-SUMIFS('Renda Variável'!M:M,'Renda Variável'!H:H,G34,'Renda Variável'!J:J,"V")) *
(VLOOKUP(G34,Tabela1[],2,0) -
(SUMIFS('Renda Variável'!Q:Q,'Renda Variável'!H:H,G34,'Renda Variável'!J:J,"C")/SUMIFS('Renda Variável'!M:M,'Renda Variável'!H:H,G34,'Renda Variável'!J:J,"C"))),"")</f>
        <v/>
      </c>
      <c r="R34" s="16">
        <v>34</v>
      </c>
      <c r="S34" s="16" t="str">
        <f>IFERROR(IF('Renda Fixa'!N64&lt;&gt;"",'Renda Fixa'!N64,""),"")</f>
        <v/>
      </c>
      <c r="T34" s="16" t="str">
        <f>IFERROR(IF((SUMIFS('Renda Fixa'!O:O,'Renda Fixa'!N:N,S34,'Renda Fixa'!I:I,"A")-SUMIFS('Renda Fixa'!O:O,'Renda Fixa'!N:N,S34,'Renda Fixa'!I:I,"R"))=0,"",IF(S34="","",IF(COUNTIF('Renda Fixa'!$N$31:N64,S34)&gt;1,"",R34))),"")</f>
        <v/>
      </c>
      <c r="U34" s="16" t="str">
        <f t="shared" si="1"/>
        <v/>
      </c>
      <c r="V34" s="16" t="str" cm="1">
        <f t="array" ref="V34">IFERROR(INDEX(S:S,U34),"")</f>
        <v/>
      </c>
      <c r="W34" s="16" t="str">
        <f>IF(V34&lt;&gt;"",INDEX('Renda Fixa'!J:J,MATCH(V34,'Renda Fixa'!N:N,0)),"")</f>
        <v/>
      </c>
      <c r="X34" s="17" t="str">
        <f>IF(V34&lt;&gt;"",(SUMIFS('Renda Fixa'!O:O,'Renda Fixa'!N:N,V34,'Renda Fixa'!I:I,"A")-SUMIFS('Renda Fixa'!O:O,'Renda Fixa'!N:N,V34,'Renda Fixa'!I:I,"R"))*VLOOKUP(V34,Tabela2[],2,0),"")</f>
        <v/>
      </c>
      <c r="Y34" s="2" t="str">
        <f>IF(
V34&lt;&gt;"",
(SUMIFS('Renda Fixa'!O:O,'Renda Fixa'!N:N,V34,'Renda Fixa'!I:I,"A")-SUMIFS('Renda Fixa'!O:O,'Renda Fixa'!N:N,V34,'Renda Fixa'!I:I,"R")) *
(VLOOKUP(V34,Tabela2[],2,0) -
(SUMIFS('Renda Fixa'!S:S,'Renda Fixa'!N:N,V34,'Renda Fixa'!I:I,"A")/SUMIFS('Renda Fixa'!O:O,'Renda Fixa'!N:N,V34,'Renda Fixa'!I:I,"A"))),"")</f>
        <v/>
      </c>
    </row>
    <row r="35" spans="3:25" x14ac:dyDescent="0.25">
      <c r="C35" s="16">
        <v>35</v>
      </c>
      <c r="D35" s="16" t="str">
        <f>IFERROR(IF('Renda Variável'!H61&lt;&gt;"",'Renda Variável'!H61,""),"")</f>
        <v/>
      </c>
      <c r="E35" s="16" t="str">
        <f>IFERROR(IF((SUMIFS('Renda Variável'!M:M,'Renda Variável'!H:H,D35,'Renda Variável'!J:J,"C")-SUMIFS('Renda Variável'!M:M,'Renda Variável'!H:H,D35,'Renda Variável'!J:J,"V"))=0,"",IF(D35="","",IF(COUNTIF('Renda Variável'!$H$27:H61,D35)&gt;1,"",C35))),"")</f>
        <v/>
      </c>
      <c r="F35" s="16" t="str">
        <f t="shared" si="0"/>
        <v/>
      </c>
      <c r="G35" s="16" t="str" cm="1">
        <f t="array" ref="G35">IFERROR(INDEX(D:D,F35),"")</f>
        <v/>
      </c>
      <c r="H35" s="16" t="str">
        <f>IF(G35&lt;&gt;"",VLOOKUP(G35,'Renda Variável'!H:I,2,0),"")</f>
        <v/>
      </c>
      <c r="I35" s="17" t="str">
        <f>IF(G35&lt;&gt;"",(SUMIFS('Renda Variável'!M:M,'Renda Variável'!H:H,G35,'Renda Variável'!J:J,"C")-SUMIFS('Renda Variável'!M:M,'Renda Variável'!H:H,G35,'Renda Variável'!J:J,"V"))*VLOOKUP(G35,Tabela1[],2,0),"")</f>
        <v/>
      </c>
      <c r="J35" s="17" t="str">
        <f>IF(
G35&lt;&gt;"",
(SUMIFS('Renda Variável'!M:M,'Renda Variável'!H:H,G35,'Renda Variável'!J:J,"C")-SUMIFS('Renda Variável'!M:M,'Renda Variável'!H:H,G35,'Renda Variável'!J:J,"V")) *
(VLOOKUP(G35,Tabela1[],2,0) -
(SUMIFS('Renda Variável'!Q:Q,'Renda Variável'!H:H,G35,'Renda Variável'!J:J,"C")/SUMIFS('Renda Variável'!M:M,'Renda Variável'!H:H,G35,'Renda Variável'!J:J,"C"))),"")</f>
        <v/>
      </c>
      <c r="R35" s="16">
        <v>35</v>
      </c>
      <c r="S35" s="16" t="str">
        <f>IFERROR(IF('Renda Fixa'!N65&lt;&gt;"",'Renda Fixa'!N65,""),"")</f>
        <v/>
      </c>
      <c r="T35" s="16" t="str">
        <f>IFERROR(IF((SUMIFS('Renda Fixa'!O:O,'Renda Fixa'!N:N,S35,'Renda Fixa'!I:I,"A")-SUMIFS('Renda Fixa'!O:O,'Renda Fixa'!N:N,S35,'Renda Fixa'!I:I,"R"))=0,"",IF(S35="","",IF(COUNTIF('Renda Fixa'!$N$31:N65,S35)&gt;1,"",R35))),"")</f>
        <v/>
      </c>
      <c r="U35" s="16" t="str">
        <f t="shared" si="1"/>
        <v/>
      </c>
      <c r="V35" s="16" t="str" cm="1">
        <f t="array" ref="V35">IFERROR(INDEX(S:S,U35),"")</f>
        <v/>
      </c>
      <c r="W35" s="16" t="str">
        <f>IF(V35&lt;&gt;"",INDEX('Renda Fixa'!J:J,MATCH(V35,'Renda Fixa'!N:N,0)),"")</f>
        <v/>
      </c>
      <c r="X35" s="17" t="str">
        <f>IF(V35&lt;&gt;"",(SUMIFS('Renda Fixa'!O:O,'Renda Fixa'!N:N,V35,'Renda Fixa'!I:I,"A")-SUMIFS('Renda Fixa'!O:O,'Renda Fixa'!N:N,V35,'Renda Fixa'!I:I,"R"))*VLOOKUP(V35,Tabela2[],2,0),"")</f>
        <v/>
      </c>
      <c r="Y35" s="2" t="str">
        <f>IF(
V35&lt;&gt;"",
(SUMIFS('Renda Fixa'!O:O,'Renda Fixa'!N:N,V35,'Renda Fixa'!I:I,"A")-SUMIFS('Renda Fixa'!O:O,'Renda Fixa'!N:N,V35,'Renda Fixa'!I:I,"R")) *
(VLOOKUP(V35,Tabela2[],2,0) -
(SUMIFS('Renda Fixa'!S:S,'Renda Fixa'!N:N,V35,'Renda Fixa'!I:I,"A")/SUMIFS('Renda Fixa'!O:O,'Renda Fixa'!N:N,V35,'Renda Fixa'!I:I,"A"))),"")</f>
        <v/>
      </c>
    </row>
    <row r="36" spans="3:25" x14ac:dyDescent="0.25">
      <c r="C36" s="16">
        <v>36</v>
      </c>
      <c r="D36" s="16" t="str">
        <f>IFERROR(IF('Renda Variável'!H62&lt;&gt;"",'Renda Variável'!H62,""),"")</f>
        <v/>
      </c>
      <c r="E36" s="16" t="str">
        <f>IFERROR(IF((SUMIFS('Renda Variável'!M:M,'Renda Variável'!H:H,D36,'Renda Variável'!J:J,"C")-SUMIFS('Renda Variável'!M:M,'Renda Variável'!H:H,D36,'Renda Variável'!J:J,"V"))=0,"",IF(D36="","",IF(COUNTIF('Renda Variável'!$H$27:H62,D36)&gt;1,"",C36))),"")</f>
        <v/>
      </c>
      <c r="F36" s="16" t="str">
        <f t="shared" si="0"/>
        <v/>
      </c>
      <c r="G36" s="16" t="str" cm="1">
        <f t="array" ref="G36">IFERROR(INDEX(D:D,F36),"")</f>
        <v/>
      </c>
      <c r="H36" s="16" t="str">
        <f>IF(G36&lt;&gt;"",VLOOKUP(G36,'Renda Variável'!H:I,2,0),"")</f>
        <v/>
      </c>
      <c r="I36" s="17" t="str">
        <f>IF(G36&lt;&gt;"",(SUMIFS('Renda Variável'!M:M,'Renda Variável'!H:H,G36,'Renda Variável'!J:J,"C")-SUMIFS('Renda Variável'!M:M,'Renda Variável'!H:H,G36,'Renda Variável'!J:J,"V"))*VLOOKUP(G36,Tabela1[],2,0),"")</f>
        <v/>
      </c>
      <c r="J36" s="17" t="str">
        <f>IF(
G36&lt;&gt;"",
(SUMIFS('Renda Variável'!M:M,'Renda Variável'!H:H,G36,'Renda Variável'!J:J,"C")-SUMIFS('Renda Variável'!M:M,'Renda Variável'!H:H,G36,'Renda Variável'!J:J,"V")) *
(VLOOKUP(G36,Tabela1[],2,0) -
(SUMIFS('Renda Variável'!Q:Q,'Renda Variável'!H:H,G36,'Renda Variável'!J:J,"C")/SUMIFS('Renda Variável'!M:M,'Renda Variável'!H:H,G36,'Renda Variável'!J:J,"C"))),"")</f>
        <v/>
      </c>
      <c r="R36" s="16">
        <v>36</v>
      </c>
      <c r="S36" s="16" t="str">
        <f>IFERROR(IF('Renda Fixa'!N66&lt;&gt;"",'Renda Fixa'!N66,""),"")</f>
        <v/>
      </c>
      <c r="T36" s="16" t="str">
        <f>IFERROR(IF((SUMIFS('Renda Fixa'!O:O,'Renda Fixa'!N:N,S36,'Renda Fixa'!I:I,"A")-SUMIFS('Renda Fixa'!O:O,'Renda Fixa'!N:N,S36,'Renda Fixa'!I:I,"R"))=0,"",IF(S36="","",IF(COUNTIF('Renda Fixa'!$N$31:N66,S36)&gt;1,"",R36))),"")</f>
        <v/>
      </c>
      <c r="U36" s="16" t="str">
        <f t="shared" si="1"/>
        <v/>
      </c>
      <c r="V36" s="16" t="str" cm="1">
        <f t="array" ref="V36">IFERROR(INDEX(S:S,U36),"")</f>
        <v/>
      </c>
      <c r="W36" s="16" t="str">
        <f>IF(V36&lt;&gt;"",INDEX('Renda Fixa'!J:J,MATCH(V36,'Renda Fixa'!N:N,0)),"")</f>
        <v/>
      </c>
      <c r="X36" s="17" t="str">
        <f>IF(V36&lt;&gt;"",(SUMIFS('Renda Fixa'!O:O,'Renda Fixa'!N:N,V36,'Renda Fixa'!I:I,"A")-SUMIFS('Renda Fixa'!O:O,'Renda Fixa'!N:N,V36,'Renda Fixa'!I:I,"R"))*VLOOKUP(V36,Tabela2[],2,0),"")</f>
        <v/>
      </c>
      <c r="Y36" s="2" t="str">
        <f>IF(
V36&lt;&gt;"",
(SUMIFS('Renda Fixa'!O:O,'Renda Fixa'!N:N,V36,'Renda Fixa'!I:I,"A")-SUMIFS('Renda Fixa'!O:O,'Renda Fixa'!N:N,V36,'Renda Fixa'!I:I,"R")) *
(VLOOKUP(V36,Tabela2[],2,0) -
(SUMIFS('Renda Fixa'!S:S,'Renda Fixa'!N:N,V36,'Renda Fixa'!I:I,"A")/SUMIFS('Renda Fixa'!O:O,'Renda Fixa'!N:N,V36,'Renda Fixa'!I:I,"A"))),"")</f>
        <v/>
      </c>
    </row>
    <row r="37" spans="3:25" x14ac:dyDescent="0.25">
      <c r="C37" s="16">
        <v>37</v>
      </c>
      <c r="D37" s="16" t="str">
        <f>IFERROR(IF('Renda Variável'!H63&lt;&gt;"",'Renda Variável'!H63,""),"")</f>
        <v/>
      </c>
      <c r="E37" s="16" t="str">
        <f>IFERROR(IF((SUMIFS('Renda Variável'!M:M,'Renda Variável'!H:H,D37,'Renda Variável'!J:J,"C")-SUMIFS('Renda Variável'!M:M,'Renda Variável'!H:H,D37,'Renda Variável'!J:J,"V"))=0,"",IF(D37="","",IF(COUNTIF('Renda Variável'!$H$27:H63,D37)&gt;1,"",C37))),"")</f>
        <v/>
      </c>
      <c r="F37" s="16" t="str">
        <f t="shared" si="0"/>
        <v/>
      </c>
      <c r="G37" s="16" t="str" cm="1">
        <f t="array" ref="G37">IFERROR(INDEX(D:D,F37),"")</f>
        <v/>
      </c>
      <c r="H37" s="16" t="str">
        <f>IF(G37&lt;&gt;"",VLOOKUP(G37,'Renda Variável'!H:I,2,0),"")</f>
        <v/>
      </c>
      <c r="I37" s="17" t="str">
        <f>IF(G37&lt;&gt;"",(SUMIFS('Renda Variável'!M:M,'Renda Variável'!H:H,G37,'Renda Variável'!J:J,"C")-SUMIFS('Renda Variável'!M:M,'Renda Variável'!H:H,G37,'Renda Variável'!J:J,"V"))*VLOOKUP(G37,Tabela1[],2,0),"")</f>
        <v/>
      </c>
      <c r="J37" s="17" t="str">
        <f>IF(
G37&lt;&gt;"",
(SUMIFS('Renda Variável'!M:M,'Renda Variável'!H:H,G37,'Renda Variável'!J:J,"C")-SUMIFS('Renda Variável'!M:M,'Renda Variável'!H:H,G37,'Renda Variável'!J:J,"V")) *
(VLOOKUP(G37,Tabela1[],2,0) -
(SUMIFS('Renda Variável'!Q:Q,'Renda Variável'!H:H,G37,'Renda Variável'!J:J,"C")/SUMIFS('Renda Variável'!M:M,'Renda Variável'!H:H,G37,'Renda Variável'!J:J,"C"))),"")</f>
        <v/>
      </c>
      <c r="R37" s="16">
        <v>37</v>
      </c>
      <c r="S37" s="16" t="str">
        <f>IFERROR(IF('Renda Fixa'!N67&lt;&gt;"",'Renda Fixa'!N67,""),"")</f>
        <v/>
      </c>
      <c r="T37" s="16" t="str">
        <f>IFERROR(IF((SUMIFS('Renda Fixa'!O:O,'Renda Fixa'!N:N,S37,'Renda Fixa'!I:I,"A")-SUMIFS('Renda Fixa'!O:O,'Renda Fixa'!N:N,S37,'Renda Fixa'!I:I,"R"))=0,"",IF(S37="","",IF(COUNTIF('Renda Fixa'!$N$31:N67,S37)&gt;1,"",R37))),"")</f>
        <v/>
      </c>
      <c r="U37" s="16" t="str">
        <f t="shared" si="1"/>
        <v/>
      </c>
      <c r="V37" s="16" t="str" cm="1">
        <f t="array" ref="V37">IFERROR(INDEX(S:S,U37),"")</f>
        <v/>
      </c>
      <c r="W37" s="16" t="str">
        <f>IF(V37&lt;&gt;"",INDEX('Renda Fixa'!J:J,MATCH(V37,'Renda Fixa'!N:N,0)),"")</f>
        <v/>
      </c>
      <c r="X37" s="17" t="str">
        <f>IF(V37&lt;&gt;"",(SUMIFS('Renda Fixa'!O:O,'Renda Fixa'!N:N,V37,'Renda Fixa'!I:I,"A")-SUMIFS('Renda Fixa'!O:O,'Renda Fixa'!N:N,V37,'Renda Fixa'!I:I,"R"))*VLOOKUP(V37,Tabela2[],2,0),"")</f>
        <v/>
      </c>
      <c r="Y37" s="2" t="str">
        <f>IF(
V37&lt;&gt;"",
(SUMIFS('Renda Fixa'!O:O,'Renda Fixa'!N:N,V37,'Renda Fixa'!I:I,"A")-SUMIFS('Renda Fixa'!O:O,'Renda Fixa'!N:N,V37,'Renda Fixa'!I:I,"R")) *
(VLOOKUP(V37,Tabela2[],2,0) -
(SUMIFS('Renda Fixa'!S:S,'Renda Fixa'!N:N,V37,'Renda Fixa'!I:I,"A")/SUMIFS('Renda Fixa'!O:O,'Renda Fixa'!N:N,V37,'Renda Fixa'!I:I,"A"))),"")</f>
        <v/>
      </c>
    </row>
    <row r="38" spans="3:25" x14ac:dyDescent="0.25">
      <c r="C38" s="16">
        <v>38</v>
      </c>
      <c r="D38" s="16" t="str">
        <f>IFERROR(IF('Renda Variável'!H64&lt;&gt;"",'Renda Variável'!H64,""),"")</f>
        <v/>
      </c>
      <c r="E38" s="16" t="str">
        <f>IFERROR(IF((SUMIFS('Renda Variável'!M:M,'Renda Variável'!H:H,D38,'Renda Variável'!J:J,"C")-SUMIFS('Renda Variável'!M:M,'Renda Variável'!H:H,D38,'Renda Variável'!J:J,"V"))=0,"",IF(D38="","",IF(COUNTIF('Renda Variável'!$H$27:H64,D38)&gt;1,"",C38))),"")</f>
        <v/>
      </c>
      <c r="F38" s="16" t="str">
        <f t="shared" si="0"/>
        <v/>
      </c>
      <c r="G38" s="16" t="str" cm="1">
        <f t="array" ref="G38">IFERROR(INDEX(D:D,F38),"")</f>
        <v/>
      </c>
      <c r="H38" s="16" t="str">
        <f>IF(G38&lt;&gt;"",VLOOKUP(G38,'Renda Variável'!H:I,2,0),"")</f>
        <v/>
      </c>
      <c r="I38" s="17" t="str">
        <f>IF(G38&lt;&gt;"",(SUMIFS('Renda Variável'!M:M,'Renda Variável'!H:H,G38,'Renda Variável'!J:J,"C")-SUMIFS('Renda Variável'!M:M,'Renda Variável'!H:H,G38,'Renda Variável'!J:J,"V"))*VLOOKUP(G38,Tabela1[],2,0),"")</f>
        <v/>
      </c>
      <c r="J38" s="17" t="str">
        <f>IF(
G38&lt;&gt;"",
(SUMIFS('Renda Variável'!M:M,'Renda Variável'!H:H,G38,'Renda Variável'!J:J,"C")-SUMIFS('Renda Variável'!M:M,'Renda Variável'!H:H,G38,'Renda Variável'!J:J,"V")) *
(VLOOKUP(G38,Tabela1[],2,0) -
(SUMIFS('Renda Variável'!Q:Q,'Renda Variável'!H:H,G38,'Renda Variável'!J:J,"C")/SUMIFS('Renda Variável'!M:M,'Renda Variável'!H:H,G38,'Renda Variável'!J:J,"C"))),"")</f>
        <v/>
      </c>
      <c r="R38" s="16">
        <v>38</v>
      </c>
      <c r="S38" s="16" t="str">
        <f>IFERROR(IF('Renda Fixa'!N68&lt;&gt;"",'Renda Fixa'!N68,""),"")</f>
        <v/>
      </c>
      <c r="T38" s="16" t="str">
        <f>IFERROR(IF((SUMIFS('Renda Fixa'!O:O,'Renda Fixa'!N:N,S38,'Renda Fixa'!I:I,"A")-SUMIFS('Renda Fixa'!O:O,'Renda Fixa'!N:N,S38,'Renda Fixa'!I:I,"R"))=0,"",IF(S38="","",IF(COUNTIF('Renda Fixa'!$N$31:N68,S38)&gt;1,"",R38))),"")</f>
        <v/>
      </c>
      <c r="U38" s="16" t="str">
        <f t="shared" si="1"/>
        <v/>
      </c>
      <c r="V38" s="16" t="str" cm="1">
        <f t="array" ref="V38">IFERROR(INDEX(S:S,U38),"")</f>
        <v/>
      </c>
      <c r="W38" s="16" t="str">
        <f>IF(V38&lt;&gt;"",INDEX('Renda Fixa'!J:J,MATCH(V38,'Renda Fixa'!N:N,0)),"")</f>
        <v/>
      </c>
      <c r="X38" s="17" t="str">
        <f>IF(V38&lt;&gt;"",(SUMIFS('Renda Fixa'!O:O,'Renda Fixa'!N:N,V38,'Renda Fixa'!I:I,"A")-SUMIFS('Renda Fixa'!O:O,'Renda Fixa'!N:N,V38,'Renda Fixa'!I:I,"R"))*VLOOKUP(V38,Tabela2[],2,0),"")</f>
        <v/>
      </c>
      <c r="Y38" s="2" t="str">
        <f>IF(
V38&lt;&gt;"",
(SUMIFS('Renda Fixa'!O:O,'Renda Fixa'!N:N,V38,'Renda Fixa'!I:I,"A")-SUMIFS('Renda Fixa'!O:O,'Renda Fixa'!N:N,V38,'Renda Fixa'!I:I,"R")) *
(VLOOKUP(V38,Tabela2[],2,0) -
(SUMIFS('Renda Fixa'!S:S,'Renda Fixa'!N:N,V38,'Renda Fixa'!I:I,"A")/SUMIFS('Renda Fixa'!O:O,'Renda Fixa'!N:N,V38,'Renda Fixa'!I:I,"A"))),"")</f>
        <v/>
      </c>
    </row>
    <row r="39" spans="3:25" x14ac:dyDescent="0.25">
      <c r="C39" s="16">
        <v>39</v>
      </c>
      <c r="D39" s="16" t="str">
        <f>IFERROR(IF('Renda Variável'!H65&lt;&gt;"",'Renda Variável'!H65,""),"")</f>
        <v/>
      </c>
      <c r="E39" s="16" t="str">
        <f>IFERROR(IF((SUMIFS('Renda Variável'!M:M,'Renda Variável'!H:H,D39,'Renda Variável'!J:J,"C")-SUMIFS('Renda Variável'!M:M,'Renda Variável'!H:H,D39,'Renda Variável'!J:J,"V"))=0,"",IF(D39="","",IF(COUNTIF('Renda Variável'!$H$27:H65,D39)&gt;1,"",C39))),"")</f>
        <v/>
      </c>
      <c r="F39" s="16" t="str">
        <f t="shared" si="0"/>
        <v/>
      </c>
      <c r="G39" s="16" t="str" cm="1">
        <f t="array" ref="G39">IFERROR(INDEX(D:D,F39),"")</f>
        <v/>
      </c>
      <c r="H39" s="16" t="str">
        <f>IF(G39&lt;&gt;"",VLOOKUP(G39,'Renda Variável'!H:I,2,0),"")</f>
        <v/>
      </c>
      <c r="I39" s="17" t="str">
        <f>IF(G39&lt;&gt;"",(SUMIFS('Renda Variável'!M:M,'Renda Variável'!H:H,G39,'Renda Variável'!J:J,"C")-SUMIFS('Renda Variável'!M:M,'Renda Variável'!H:H,G39,'Renda Variável'!J:J,"V"))*VLOOKUP(G39,Tabela1[],2,0),"")</f>
        <v/>
      </c>
      <c r="J39" s="17" t="str">
        <f>IF(
G39&lt;&gt;"",
(SUMIFS('Renda Variável'!M:M,'Renda Variável'!H:H,G39,'Renda Variável'!J:J,"C")-SUMIFS('Renda Variável'!M:M,'Renda Variável'!H:H,G39,'Renda Variável'!J:J,"V")) *
(VLOOKUP(G39,Tabela1[],2,0) -
(SUMIFS('Renda Variável'!Q:Q,'Renda Variável'!H:H,G39,'Renda Variável'!J:J,"C")/SUMIFS('Renda Variável'!M:M,'Renda Variável'!H:H,G39,'Renda Variável'!J:J,"C"))),"")</f>
        <v/>
      </c>
      <c r="R39" s="16">
        <v>39</v>
      </c>
      <c r="S39" s="16" t="str">
        <f>IFERROR(IF('Renda Fixa'!N69&lt;&gt;"",'Renda Fixa'!N69,""),"")</f>
        <v/>
      </c>
      <c r="T39" s="16" t="str">
        <f>IFERROR(IF((SUMIFS('Renda Fixa'!O:O,'Renda Fixa'!N:N,S39,'Renda Fixa'!I:I,"A")-SUMIFS('Renda Fixa'!O:O,'Renda Fixa'!N:N,S39,'Renda Fixa'!I:I,"R"))=0,"",IF(S39="","",IF(COUNTIF('Renda Fixa'!$N$31:N69,S39)&gt;1,"",R39))),"")</f>
        <v/>
      </c>
      <c r="U39" s="16" t="str">
        <f t="shared" si="1"/>
        <v/>
      </c>
      <c r="V39" s="16" t="str" cm="1">
        <f t="array" ref="V39">IFERROR(INDEX(S:S,U39),"")</f>
        <v/>
      </c>
      <c r="W39" s="16" t="str">
        <f>IF(V39&lt;&gt;"",INDEX('Renda Fixa'!J:J,MATCH(V39,'Renda Fixa'!N:N,0)),"")</f>
        <v/>
      </c>
      <c r="X39" s="17" t="str">
        <f>IF(V39&lt;&gt;"",(SUMIFS('Renda Fixa'!O:O,'Renda Fixa'!N:N,V39,'Renda Fixa'!I:I,"A")-SUMIFS('Renda Fixa'!O:O,'Renda Fixa'!N:N,V39,'Renda Fixa'!I:I,"R"))*VLOOKUP(V39,Tabela2[],2,0),"")</f>
        <v/>
      </c>
      <c r="Y39" s="2" t="str">
        <f>IF(
V39&lt;&gt;"",
(SUMIFS('Renda Fixa'!O:O,'Renda Fixa'!N:N,V39,'Renda Fixa'!I:I,"A")-SUMIFS('Renda Fixa'!O:O,'Renda Fixa'!N:N,V39,'Renda Fixa'!I:I,"R")) *
(VLOOKUP(V39,Tabela2[],2,0) -
(SUMIFS('Renda Fixa'!S:S,'Renda Fixa'!N:N,V39,'Renda Fixa'!I:I,"A")/SUMIFS('Renda Fixa'!O:O,'Renda Fixa'!N:N,V39,'Renda Fixa'!I:I,"A"))),"")</f>
        <v/>
      </c>
    </row>
    <row r="40" spans="3:25" x14ac:dyDescent="0.25">
      <c r="C40" s="16">
        <v>40</v>
      </c>
      <c r="D40" s="16" t="str">
        <f>IFERROR(IF('Renda Variável'!H66&lt;&gt;"",'Renda Variável'!H66,""),"")</f>
        <v/>
      </c>
      <c r="E40" s="16" t="str">
        <f>IFERROR(IF((SUMIFS('Renda Variável'!M:M,'Renda Variável'!H:H,D40,'Renda Variável'!J:J,"C")-SUMIFS('Renda Variável'!M:M,'Renda Variável'!H:H,D40,'Renda Variável'!J:J,"V"))=0,"",IF(D40="","",IF(COUNTIF('Renda Variável'!$H$27:H66,D40)&gt;1,"",C40))),"")</f>
        <v/>
      </c>
      <c r="F40" s="16" t="str">
        <f t="shared" si="0"/>
        <v/>
      </c>
      <c r="G40" s="16" t="str" cm="1">
        <f t="array" ref="G40">IFERROR(INDEX(D:D,F40),"")</f>
        <v/>
      </c>
      <c r="H40" s="16" t="str">
        <f>IF(G40&lt;&gt;"",VLOOKUP(G40,'Renda Variável'!H:I,2,0),"")</f>
        <v/>
      </c>
      <c r="I40" s="17" t="str">
        <f>IF(G40&lt;&gt;"",(SUMIFS('Renda Variável'!M:M,'Renda Variável'!H:H,G40,'Renda Variável'!J:J,"C")-SUMIFS('Renda Variável'!M:M,'Renda Variável'!H:H,G40,'Renda Variável'!J:J,"V"))*VLOOKUP(G40,Tabela1[],2,0),"")</f>
        <v/>
      </c>
      <c r="J40" s="17" t="str">
        <f>IF(
G40&lt;&gt;"",
(SUMIFS('Renda Variável'!M:M,'Renda Variável'!H:H,G40,'Renda Variável'!J:J,"C")-SUMIFS('Renda Variável'!M:M,'Renda Variável'!H:H,G40,'Renda Variável'!J:J,"V")) *
(VLOOKUP(G40,Tabela1[],2,0) -
(SUMIFS('Renda Variável'!Q:Q,'Renda Variável'!H:H,G40,'Renda Variável'!J:J,"C")/SUMIFS('Renda Variável'!M:M,'Renda Variável'!H:H,G40,'Renda Variável'!J:J,"C"))),"")</f>
        <v/>
      </c>
      <c r="R40" s="16">
        <v>40</v>
      </c>
      <c r="S40" s="16" t="str">
        <f>IFERROR(IF('Renda Fixa'!N70&lt;&gt;"",'Renda Fixa'!N70,""),"")</f>
        <v/>
      </c>
      <c r="T40" s="16" t="str">
        <f>IFERROR(IF((SUMIFS('Renda Fixa'!O:O,'Renda Fixa'!N:N,S40,'Renda Fixa'!I:I,"A")-SUMIFS('Renda Fixa'!O:O,'Renda Fixa'!N:N,S40,'Renda Fixa'!I:I,"R"))=0,"",IF(S40="","",IF(COUNTIF('Renda Fixa'!$N$31:N70,S40)&gt;1,"",R40))),"")</f>
        <v/>
      </c>
      <c r="U40" s="16" t="str">
        <f t="shared" si="1"/>
        <v/>
      </c>
      <c r="V40" s="16" t="str" cm="1">
        <f t="array" ref="V40">IFERROR(INDEX(S:S,U40),"")</f>
        <v/>
      </c>
      <c r="W40" s="16" t="str">
        <f>IF(V40&lt;&gt;"",INDEX('Renda Fixa'!J:J,MATCH(V40,'Renda Fixa'!N:N,0)),"")</f>
        <v/>
      </c>
      <c r="X40" s="17" t="str">
        <f>IF(V40&lt;&gt;"",(SUMIFS('Renda Fixa'!O:O,'Renda Fixa'!N:N,V40,'Renda Fixa'!I:I,"A")-SUMIFS('Renda Fixa'!O:O,'Renda Fixa'!N:N,V40,'Renda Fixa'!I:I,"R"))*VLOOKUP(V40,Tabela2[],2,0),"")</f>
        <v/>
      </c>
      <c r="Y40" s="2" t="str">
        <f>IF(
V40&lt;&gt;"",
(SUMIFS('Renda Fixa'!O:O,'Renda Fixa'!N:N,V40,'Renda Fixa'!I:I,"A")-SUMIFS('Renda Fixa'!O:O,'Renda Fixa'!N:N,V40,'Renda Fixa'!I:I,"R")) *
(VLOOKUP(V40,Tabela2[],2,0) -
(SUMIFS('Renda Fixa'!S:S,'Renda Fixa'!N:N,V40,'Renda Fixa'!I:I,"A")/SUMIFS('Renda Fixa'!O:O,'Renda Fixa'!N:N,V40,'Renda Fixa'!I:I,"A"))),"")</f>
        <v/>
      </c>
    </row>
    <row r="41" spans="3:25" x14ac:dyDescent="0.25">
      <c r="C41" s="16">
        <v>41</v>
      </c>
      <c r="D41" s="16" t="str">
        <f>IFERROR(IF('Renda Variável'!H67&lt;&gt;"",'Renda Variável'!H67,""),"")</f>
        <v/>
      </c>
      <c r="E41" s="16" t="str">
        <f>IFERROR(IF((SUMIFS('Renda Variável'!M:M,'Renda Variável'!H:H,D41,'Renda Variável'!J:J,"C")-SUMIFS('Renda Variável'!M:M,'Renda Variável'!H:H,D41,'Renda Variável'!J:J,"V"))=0,"",IF(D41="","",IF(COUNTIF('Renda Variável'!$H$27:H67,D41)&gt;1,"",C41))),"")</f>
        <v/>
      </c>
      <c r="F41" s="16" t="str">
        <f t="shared" si="0"/>
        <v/>
      </c>
      <c r="G41" s="16" t="str" cm="1">
        <f t="array" ref="G41">IFERROR(INDEX(D:D,F41),"")</f>
        <v/>
      </c>
      <c r="H41" s="16" t="str">
        <f>IF(G41&lt;&gt;"",VLOOKUP(G41,'Renda Variável'!H:I,2,0),"")</f>
        <v/>
      </c>
      <c r="I41" s="17" t="str">
        <f>IF(G41&lt;&gt;"",(SUMIFS('Renda Variável'!M:M,'Renda Variável'!H:H,G41,'Renda Variável'!J:J,"C")-SUMIFS('Renda Variável'!M:M,'Renda Variável'!H:H,G41,'Renda Variável'!J:J,"V"))*VLOOKUP(G41,Tabela1[],2,0),"")</f>
        <v/>
      </c>
      <c r="J41" s="17" t="str">
        <f>IF(
G41&lt;&gt;"",
(SUMIFS('Renda Variável'!M:M,'Renda Variável'!H:H,G41,'Renda Variável'!J:J,"C")-SUMIFS('Renda Variável'!M:M,'Renda Variável'!H:H,G41,'Renda Variável'!J:J,"V")) *
(VLOOKUP(G41,Tabela1[],2,0) -
(SUMIFS('Renda Variável'!Q:Q,'Renda Variável'!H:H,G41,'Renda Variável'!J:J,"C")/SUMIFS('Renda Variável'!M:M,'Renda Variável'!H:H,G41,'Renda Variável'!J:J,"C"))),"")</f>
        <v/>
      </c>
      <c r="R41" s="16">
        <v>41</v>
      </c>
      <c r="S41" s="16" t="str">
        <f>IFERROR(IF('Renda Fixa'!N71&lt;&gt;"",'Renda Fixa'!N71,""),"")</f>
        <v/>
      </c>
      <c r="T41" s="16" t="str">
        <f>IFERROR(IF((SUMIFS('Renda Fixa'!O:O,'Renda Fixa'!N:N,S41,'Renda Fixa'!I:I,"A")-SUMIFS('Renda Fixa'!O:O,'Renda Fixa'!N:N,S41,'Renda Fixa'!I:I,"R"))=0,"",IF(S41="","",IF(COUNTIF('Renda Fixa'!$N$31:N71,S41)&gt;1,"",R41))),"")</f>
        <v/>
      </c>
      <c r="U41" s="16" t="str">
        <f t="shared" si="1"/>
        <v/>
      </c>
      <c r="V41" s="16" t="str" cm="1">
        <f t="array" ref="V41">IFERROR(INDEX(S:S,U41),"")</f>
        <v/>
      </c>
      <c r="W41" s="16" t="str">
        <f>IF(V41&lt;&gt;"",INDEX('Renda Fixa'!J:J,MATCH(V41,'Renda Fixa'!N:N,0)),"")</f>
        <v/>
      </c>
      <c r="X41" s="17" t="str">
        <f>IF(V41&lt;&gt;"",(SUMIFS('Renda Fixa'!O:O,'Renda Fixa'!N:N,V41,'Renda Fixa'!I:I,"A")-SUMIFS('Renda Fixa'!O:O,'Renda Fixa'!N:N,V41,'Renda Fixa'!I:I,"R"))*VLOOKUP(V41,Tabela2[],2,0),"")</f>
        <v/>
      </c>
      <c r="Y41" s="2" t="str">
        <f>IF(
V41&lt;&gt;"",
(SUMIFS('Renda Fixa'!O:O,'Renda Fixa'!N:N,V41,'Renda Fixa'!I:I,"A")-SUMIFS('Renda Fixa'!O:O,'Renda Fixa'!N:N,V41,'Renda Fixa'!I:I,"R")) *
(VLOOKUP(V41,Tabela2[],2,0) -
(SUMIFS('Renda Fixa'!S:S,'Renda Fixa'!N:N,V41,'Renda Fixa'!I:I,"A")/SUMIFS('Renda Fixa'!O:O,'Renda Fixa'!N:N,V41,'Renda Fixa'!I:I,"A"))),"")</f>
        <v/>
      </c>
    </row>
    <row r="42" spans="3:25" x14ac:dyDescent="0.25">
      <c r="C42" s="16">
        <v>42</v>
      </c>
      <c r="D42" s="16" t="str">
        <f>IFERROR(IF('Renda Variável'!H68&lt;&gt;"",'Renda Variável'!H68,""),"")</f>
        <v/>
      </c>
      <c r="E42" s="16" t="str">
        <f>IFERROR(IF((SUMIFS('Renda Variável'!M:M,'Renda Variável'!H:H,D42,'Renda Variável'!J:J,"C")-SUMIFS('Renda Variável'!M:M,'Renda Variável'!H:H,D42,'Renda Variável'!J:J,"V"))=0,"",IF(D42="","",IF(COUNTIF('Renda Variável'!$H$27:H68,D42)&gt;1,"",C42))),"")</f>
        <v/>
      </c>
      <c r="F42" s="16" t="str">
        <f t="shared" si="0"/>
        <v/>
      </c>
      <c r="G42" s="16" t="str" cm="1">
        <f t="array" ref="G42">IFERROR(INDEX(D:D,F42),"")</f>
        <v/>
      </c>
      <c r="H42" s="16" t="str">
        <f>IF(G42&lt;&gt;"",VLOOKUP(G42,'Renda Variável'!H:I,2,0),"")</f>
        <v/>
      </c>
      <c r="I42" s="17" t="str">
        <f>IF(G42&lt;&gt;"",(SUMIFS('Renda Variável'!M:M,'Renda Variável'!H:H,G42,'Renda Variável'!J:J,"C")-SUMIFS('Renda Variável'!M:M,'Renda Variável'!H:H,G42,'Renda Variável'!J:J,"V"))*VLOOKUP(G42,Tabela1[],2,0),"")</f>
        <v/>
      </c>
      <c r="J42" s="17" t="str">
        <f>IF(
G42&lt;&gt;"",
(SUMIFS('Renda Variável'!M:M,'Renda Variável'!H:H,G42,'Renda Variável'!J:J,"C")-SUMIFS('Renda Variável'!M:M,'Renda Variável'!H:H,G42,'Renda Variável'!J:J,"V")) *
(VLOOKUP(G42,Tabela1[],2,0) -
(SUMIFS('Renda Variável'!Q:Q,'Renda Variável'!H:H,G42,'Renda Variável'!J:J,"C")/SUMIFS('Renda Variável'!M:M,'Renda Variável'!H:H,G42,'Renda Variável'!J:J,"C"))),"")</f>
        <v/>
      </c>
      <c r="R42" s="16">
        <v>42</v>
      </c>
      <c r="S42" s="16" t="str">
        <f>IFERROR(IF('Renda Fixa'!N72&lt;&gt;"",'Renda Fixa'!N72,""),"")</f>
        <v/>
      </c>
      <c r="T42" s="16" t="str">
        <f>IFERROR(IF((SUMIFS('Renda Fixa'!O:O,'Renda Fixa'!N:N,S42,'Renda Fixa'!I:I,"A")-SUMIFS('Renda Fixa'!O:O,'Renda Fixa'!N:N,S42,'Renda Fixa'!I:I,"R"))=0,"",IF(S42="","",IF(COUNTIF('Renda Fixa'!$N$31:N72,S42)&gt;1,"",R42))),"")</f>
        <v/>
      </c>
      <c r="U42" s="16" t="str">
        <f t="shared" si="1"/>
        <v/>
      </c>
      <c r="V42" s="16" t="str" cm="1">
        <f t="array" ref="V42">IFERROR(INDEX(S:S,U42),"")</f>
        <v/>
      </c>
      <c r="W42" s="16" t="str">
        <f>IF(V42&lt;&gt;"",INDEX('Renda Fixa'!J:J,MATCH(V42,'Renda Fixa'!N:N,0)),"")</f>
        <v/>
      </c>
      <c r="X42" s="17" t="str">
        <f>IF(V42&lt;&gt;"",(SUMIFS('Renda Fixa'!O:O,'Renda Fixa'!N:N,V42,'Renda Fixa'!I:I,"A")-SUMIFS('Renda Fixa'!O:O,'Renda Fixa'!N:N,V42,'Renda Fixa'!I:I,"R"))*VLOOKUP(V42,Tabela2[],2,0),"")</f>
        <v/>
      </c>
      <c r="Y42" s="2" t="str">
        <f>IF(
V42&lt;&gt;"",
(SUMIFS('Renda Fixa'!O:O,'Renda Fixa'!N:N,V42,'Renda Fixa'!I:I,"A")-SUMIFS('Renda Fixa'!O:O,'Renda Fixa'!N:N,V42,'Renda Fixa'!I:I,"R")) *
(VLOOKUP(V42,Tabela2[],2,0) -
(SUMIFS('Renda Fixa'!S:S,'Renda Fixa'!N:N,V42,'Renda Fixa'!I:I,"A")/SUMIFS('Renda Fixa'!O:O,'Renda Fixa'!N:N,V42,'Renda Fixa'!I:I,"A"))),"")</f>
        <v/>
      </c>
    </row>
    <row r="43" spans="3:25" x14ac:dyDescent="0.25">
      <c r="C43" s="16">
        <v>43</v>
      </c>
      <c r="D43" s="16" t="str">
        <f>IFERROR(IF('Renda Variável'!H69&lt;&gt;"",'Renda Variável'!H69,""),"")</f>
        <v/>
      </c>
      <c r="E43" s="16" t="str">
        <f>IFERROR(IF((SUMIFS('Renda Variável'!M:M,'Renda Variável'!H:H,D43,'Renda Variável'!J:J,"C")-SUMIFS('Renda Variável'!M:M,'Renda Variável'!H:H,D43,'Renda Variável'!J:J,"V"))=0,"",IF(D43="","",IF(COUNTIF('Renda Variável'!$H$27:H69,D43)&gt;1,"",C43))),"")</f>
        <v/>
      </c>
      <c r="F43" s="16" t="str">
        <f t="shared" si="0"/>
        <v/>
      </c>
      <c r="G43" s="16" t="str" cm="1">
        <f t="array" ref="G43">IFERROR(INDEX(D:D,F43),"")</f>
        <v/>
      </c>
      <c r="H43" s="16" t="str">
        <f>IF(G43&lt;&gt;"",VLOOKUP(G43,'Renda Variável'!H:I,2,0),"")</f>
        <v/>
      </c>
      <c r="I43" s="17" t="str">
        <f>IF(G43&lt;&gt;"",(SUMIFS('Renda Variável'!M:M,'Renda Variável'!H:H,G43,'Renda Variável'!J:J,"C")-SUMIFS('Renda Variável'!M:M,'Renda Variável'!H:H,G43,'Renda Variável'!J:J,"V"))*VLOOKUP(G43,Tabela1[],2,0),"")</f>
        <v/>
      </c>
      <c r="J43" s="17" t="str">
        <f>IF(
G43&lt;&gt;"",
(SUMIFS('Renda Variável'!M:M,'Renda Variável'!H:H,G43,'Renda Variável'!J:J,"C")-SUMIFS('Renda Variável'!M:M,'Renda Variável'!H:H,G43,'Renda Variável'!J:J,"V")) *
(VLOOKUP(G43,Tabela1[],2,0) -
(SUMIFS('Renda Variável'!Q:Q,'Renda Variável'!H:H,G43,'Renda Variável'!J:J,"C")/SUMIFS('Renda Variável'!M:M,'Renda Variável'!H:H,G43,'Renda Variável'!J:J,"C"))),"")</f>
        <v/>
      </c>
      <c r="R43" s="16">
        <v>43</v>
      </c>
      <c r="S43" s="16" t="str">
        <f>IFERROR(IF('Renda Fixa'!N73&lt;&gt;"",'Renda Fixa'!N73,""),"")</f>
        <v/>
      </c>
      <c r="T43" s="16" t="str">
        <f>IFERROR(IF((SUMIFS('Renda Fixa'!O:O,'Renda Fixa'!N:N,S43,'Renda Fixa'!I:I,"A")-SUMIFS('Renda Fixa'!O:O,'Renda Fixa'!N:N,S43,'Renda Fixa'!I:I,"R"))=0,"",IF(S43="","",IF(COUNTIF('Renda Fixa'!$N$31:N73,S43)&gt;1,"",R43))),"")</f>
        <v/>
      </c>
      <c r="U43" s="16" t="str">
        <f t="shared" si="1"/>
        <v/>
      </c>
      <c r="V43" s="16" t="str" cm="1">
        <f t="array" ref="V43">IFERROR(INDEX(S:S,U43),"")</f>
        <v/>
      </c>
      <c r="W43" s="16" t="str">
        <f>IF(V43&lt;&gt;"",INDEX('Renda Fixa'!J:J,MATCH(V43,'Renda Fixa'!N:N,0)),"")</f>
        <v/>
      </c>
      <c r="X43" s="17" t="str">
        <f>IF(V43&lt;&gt;"",(SUMIFS('Renda Fixa'!O:O,'Renda Fixa'!N:N,V43,'Renda Fixa'!I:I,"A")-SUMIFS('Renda Fixa'!O:O,'Renda Fixa'!N:N,V43,'Renda Fixa'!I:I,"R"))*VLOOKUP(V43,Tabela2[],2,0),"")</f>
        <v/>
      </c>
      <c r="Y43" s="2" t="str">
        <f>IF(
V43&lt;&gt;"",
(SUMIFS('Renda Fixa'!O:O,'Renda Fixa'!N:N,V43,'Renda Fixa'!I:I,"A")-SUMIFS('Renda Fixa'!O:O,'Renda Fixa'!N:N,V43,'Renda Fixa'!I:I,"R")) *
(VLOOKUP(V43,Tabela2[],2,0) -
(SUMIFS('Renda Fixa'!S:S,'Renda Fixa'!N:N,V43,'Renda Fixa'!I:I,"A")/SUMIFS('Renda Fixa'!O:O,'Renda Fixa'!N:N,V43,'Renda Fixa'!I:I,"A"))),"")</f>
        <v/>
      </c>
    </row>
    <row r="44" spans="3:25" x14ac:dyDescent="0.25">
      <c r="C44" s="16">
        <v>44</v>
      </c>
      <c r="D44" s="16" t="str">
        <f>IFERROR(IF('Renda Variável'!H70&lt;&gt;"",'Renda Variável'!H70,""),"")</f>
        <v/>
      </c>
      <c r="E44" s="16" t="str">
        <f>IFERROR(IF((SUMIFS('Renda Variável'!M:M,'Renda Variável'!H:H,D44,'Renda Variável'!J:J,"C")-SUMIFS('Renda Variável'!M:M,'Renda Variável'!H:H,D44,'Renda Variável'!J:J,"V"))=0,"",IF(D44="","",IF(COUNTIF('Renda Variável'!$H$27:H70,D44)&gt;1,"",C44))),"")</f>
        <v/>
      </c>
      <c r="F44" s="16" t="str">
        <f t="shared" si="0"/>
        <v/>
      </c>
      <c r="G44" s="16" t="str" cm="1">
        <f t="array" ref="G44">IFERROR(INDEX(D:D,F44),"")</f>
        <v/>
      </c>
      <c r="H44" s="16" t="str">
        <f>IF(G44&lt;&gt;"",VLOOKUP(G44,'Renda Variável'!H:I,2,0),"")</f>
        <v/>
      </c>
      <c r="I44" s="17" t="str">
        <f>IF(G44&lt;&gt;"",(SUMIFS('Renda Variável'!M:M,'Renda Variável'!H:H,G44,'Renda Variável'!J:J,"C")-SUMIFS('Renda Variável'!M:M,'Renda Variável'!H:H,G44,'Renda Variável'!J:J,"V"))*VLOOKUP(G44,Tabela1[],2,0),"")</f>
        <v/>
      </c>
      <c r="J44" s="17" t="str">
        <f>IF(
G44&lt;&gt;"",
(SUMIFS('Renda Variável'!M:M,'Renda Variável'!H:H,G44,'Renda Variável'!J:J,"C")-SUMIFS('Renda Variável'!M:M,'Renda Variável'!H:H,G44,'Renda Variável'!J:J,"V")) *
(VLOOKUP(G44,Tabela1[],2,0) -
(SUMIFS('Renda Variável'!Q:Q,'Renda Variável'!H:H,G44,'Renda Variável'!J:J,"C")/SUMIFS('Renda Variável'!M:M,'Renda Variável'!H:H,G44,'Renda Variável'!J:J,"C"))),"")</f>
        <v/>
      </c>
      <c r="R44" s="16">
        <v>44</v>
      </c>
      <c r="S44" s="16" t="str">
        <f>IFERROR(IF('Renda Fixa'!N74&lt;&gt;"",'Renda Fixa'!N74,""),"")</f>
        <v/>
      </c>
      <c r="T44" s="16" t="str">
        <f>IFERROR(IF((SUMIFS('Renda Fixa'!O:O,'Renda Fixa'!N:N,S44,'Renda Fixa'!I:I,"A")-SUMIFS('Renda Fixa'!O:O,'Renda Fixa'!N:N,S44,'Renda Fixa'!I:I,"R"))=0,"",IF(S44="","",IF(COUNTIF('Renda Fixa'!$N$31:N74,S44)&gt;1,"",R44))),"")</f>
        <v/>
      </c>
      <c r="U44" s="16" t="str">
        <f t="shared" si="1"/>
        <v/>
      </c>
      <c r="V44" s="16" t="str" cm="1">
        <f t="array" ref="V44">IFERROR(INDEX(S:S,U44),"")</f>
        <v/>
      </c>
      <c r="W44" s="16" t="str">
        <f>IF(V44&lt;&gt;"",INDEX('Renda Fixa'!J:J,MATCH(V44,'Renda Fixa'!N:N,0)),"")</f>
        <v/>
      </c>
      <c r="X44" s="17" t="str">
        <f>IF(V44&lt;&gt;"",(SUMIFS('Renda Fixa'!O:O,'Renda Fixa'!N:N,V44,'Renda Fixa'!I:I,"A")-SUMIFS('Renda Fixa'!O:O,'Renda Fixa'!N:N,V44,'Renda Fixa'!I:I,"R"))*VLOOKUP(V44,Tabela2[],2,0),"")</f>
        <v/>
      </c>
      <c r="Y44" s="2" t="str">
        <f>IF(
V44&lt;&gt;"",
(SUMIFS('Renda Fixa'!O:O,'Renda Fixa'!N:N,V44,'Renda Fixa'!I:I,"A")-SUMIFS('Renda Fixa'!O:O,'Renda Fixa'!N:N,V44,'Renda Fixa'!I:I,"R")) *
(VLOOKUP(V44,Tabela2[],2,0) -
(SUMIFS('Renda Fixa'!S:S,'Renda Fixa'!N:N,V44,'Renda Fixa'!I:I,"A")/SUMIFS('Renda Fixa'!O:O,'Renda Fixa'!N:N,V44,'Renda Fixa'!I:I,"A"))),"")</f>
        <v/>
      </c>
    </row>
    <row r="45" spans="3:25" x14ac:dyDescent="0.25">
      <c r="C45" s="16">
        <v>45</v>
      </c>
      <c r="D45" s="16" t="str">
        <f>IFERROR(IF('Renda Variável'!H71&lt;&gt;"",'Renda Variável'!H71,""),"")</f>
        <v/>
      </c>
      <c r="E45" s="16" t="str">
        <f>IFERROR(IF((SUMIFS('Renda Variável'!M:M,'Renda Variável'!H:H,D45,'Renda Variável'!J:J,"C")-SUMIFS('Renda Variável'!M:M,'Renda Variável'!H:H,D45,'Renda Variável'!J:J,"V"))=0,"",IF(D45="","",IF(COUNTIF('Renda Variável'!$H$27:H71,D45)&gt;1,"",C45))),"")</f>
        <v/>
      </c>
      <c r="F45" s="16" t="str">
        <f t="shared" si="0"/>
        <v/>
      </c>
      <c r="G45" s="16" t="str" cm="1">
        <f t="array" ref="G45">IFERROR(INDEX(D:D,F45),"")</f>
        <v/>
      </c>
      <c r="H45" s="16" t="str">
        <f>IF(G45&lt;&gt;"",VLOOKUP(G45,'Renda Variável'!H:I,2,0),"")</f>
        <v/>
      </c>
      <c r="I45" s="17" t="str">
        <f>IF(G45&lt;&gt;"",(SUMIFS('Renda Variável'!M:M,'Renda Variável'!H:H,G45,'Renda Variável'!J:J,"C")-SUMIFS('Renda Variável'!M:M,'Renda Variável'!H:H,G45,'Renda Variável'!J:J,"V"))*VLOOKUP(G45,Tabela1[],2,0),"")</f>
        <v/>
      </c>
      <c r="J45" s="17" t="str">
        <f>IF(
G45&lt;&gt;"",
(SUMIFS('Renda Variável'!M:M,'Renda Variável'!H:H,G45,'Renda Variável'!J:J,"C")-SUMIFS('Renda Variável'!M:M,'Renda Variável'!H:H,G45,'Renda Variável'!J:J,"V")) *
(VLOOKUP(G45,Tabela1[],2,0) -
(SUMIFS('Renda Variável'!Q:Q,'Renda Variável'!H:H,G45,'Renda Variável'!J:J,"C")/SUMIFS('Renda Variável'!M:M,'Renda Variável'!H:H,G45,'Renda Variável'!J:J,"C"))),"")</f>
        <v/>
      </c>
      <c r="R45" s="16">
        <v>45</v>
      </c>
      <c r="S45" s="16" t="str">
        <f>IFERROR(IF('Renda Fixa'!N75&lt;&gt;"",'Renda Fixa'!N75,""),"")</f>
        <v/>
      </c>
      <c r="T45" s="16" t="str">
        <f>IFERROR(IF((SUMIFS('Renda Fixa'!O:O,'Renda Fixa'!N:N,S45,'Renda Fixa'!I:I,"A")-SUMIFS('Renda Fixa'!O:O,'Renda Fixa'!N:N,S45,'Renda Fixa'!I:I,"R"))=0,"",IF(S45="","",IF(COUNTIF('Renda Fixa'!$N$31:N75,S45)&gt;1,"",R45))),"")</f>
        <v/>
      </c>
      <c r="U45" s="16" t="str">
        <f t="shared" si="1"/>
        <v/>
      </c>
      <c r="V45" s="16" t="str" cm="1">
        <f t="array" ref="V45">IFERROR(INDEX(S:S,U45),"")</f>
        <v/>
      </c>
      <c r="W45" s="16" t="str">
        <f>IF(V45&lt;&gt;"",INDEX('Renda Fixa'!J:J,MATCH(V45,'Renda Fixa'!N:N,0)),"")</f>
        <v/>
      </c>
      <c r="X45" s="17" t="str">
        <f>IF(V45&lt;&gt;"",(SUMIFS('Renda Fixa'!O:O,'Renda Fixa'!N:N,V45,'Renda Fixa'!I:I,"A")-SUMIFS('Renda Fixa'!O:O,'Renda Fixa'!N:N,V45,'Renda Fixa'!I:I,"R"))*VLOOKUP(V45,Tabela2[],2,0),"")</f>
        <v/>
      </c>
      <c r="Y45" s="2" t="str">
        <f>IF(
V45&lt;&gt;"",
(SUMIFS('Renda Fixa'!O:O,'Renda Fixa'!N:N,V45,'Renda Fixa'!I:I,"A")-SUMIFS('Renda Fixa'!O:O,'Renda Fixa'!N:N,V45,'Renda Fixa'!I:I,"R")) *
(VLOOKUP(V45,Tabela2[],2,0) -
(SUMIFS('Renda Fixa'!S:S,'Renda Fixa'!N:N,V45,'Renda Fixa'!I:I,"A")/SUMIFS('Renda Fixa'!O:O,'Renda Fixa'!N:N,V45,'Renda Fixa'!I:I,"A"))),"")</f>
        <v/>
      </c>
    </row>
    <row r="46" spans="3:25" x14ac:dyDescent="0.25">
      <c r="C46" s="16">
        <v>46</v>
      </c>
      <c r="D46" s="16" t="str">
        <f>IFERROR(IF('Renda Variável'!H72&lt;&gt;"",'Renda Variável'!H72,""),"")</f>
        <v/>
      </c>
      <c r="E46" s="16" t="str">
        <f>IFERROR(IF((SUMIFS('Renda Variável'!M:M,'Renda Variável'!H:H,D46,'Renda Variável'!J:J,"C")-SUMIFS('Renda Variável'!M:M,'Renda Variável'!H:H,D46,'Renda Variável'!J:J,"V"))=0,"",IF(D46="","",IF(COUNTIF('Renda Variável'!$H$27:H72,D46)&gt;1,"",C46))),"")</f>
        <v/>
      </c>
      <c r="F46" s="16" t="str">
        <f t="shared" si="0"/>
        <v/>
      </c>
      <c r="G46" s="16" t="str" cm="1">
        <f t="array" ref="G46">IFERROR(INDEX(D:D,F46),"")</f>
        <v/>
      </c>
      <c r="H46" s="16" t="str">
        <f>IF(G46&lt;&gt;"",VLOOKUP(G46,'Renda Variável'!H:I,2,0),"")</f>
        <v/>
      </c>
      <c r="I46" s="17" t="str">
        <f>IF(G46&lt;&gt;"",(SUMIFS('Renda Variável'!M:M,'Renda Variável'!H:H,G46,'Renda Variável'!J:J,"C")-SUMIFS('Renda Variável'!M:M,'Renda Variável'!H:H,G46,'Renda Variável'!J:J,"V"))*VLOOKUP(G46,Tabela1[],2,0),"")</f>
        <v/>
      </c>
      <c r="J46" s="17" t="str">
        <f>IF(
G46&lt;&gt;"",
(SUMIFS('Renda Variável'!M:M,'Renda Variável'!H:H,G46,'Renda Variável'!J:J,"C")-SUMIFS('Renda Variável'!M:M,'Renda Variável'!H:H,G46,'Renda Variável'!J:J,"V")) *
(VLOOKUP(G46,Tabela1[],2,0) -
(SUMIFS('Renda Variável'!Q:Q,'Renda Variável'!H:H,G46,'Renda Variável'!J:J,"C")/SUMIFS('Renda Variável'!M:M,'Renda Variável'!H:H,G46,'Renda Variável'!J:J,"C"))),"")</f>
        <v/>
      </c>
      <c r="R46" s="16">
        <v>46</v>
      </c>
      <c r="S46" s="16" t="str">
        <f>IFERROR(IF('Renda Fixa'!N76&lt;&gt;"",'Renda Fixa'!N76,""),"")</f>
        <v/>
      </c>
      <c r="T46" s="16" t="str">
        <f>IFERROR(IF((SUMIFS('Renda Fixa'!O:O,'Renda Fixa'!N:N,S46,'Renda Fixa'!I:I,"A")-SUMIFS('Renda Fixa'!O:O,'Renda Fixa'!N:N,S46,'Renda Fixa'!I:I,"R"))=0,"",IF(S46="","",IF(COUNTIF('Renda Fixa'!$N$31:N76,S46)&gt;1,"",R46))),"")</f>
        <v/>
      </c>
      <c r="U46" s="16" t="str">
        <f t="shared" si="1"/>
        <v/>
      </c>
      <c r="V46" s="16" t="str" cm="1">
        <f t="array" ref="V46">IFERROR(INDEX(S:S,U46),"")</f>
        <v/>
      </c>
      <c r="W46" s="16" t="str">
        <f>IF(V46&lt;&gt;"",INDEX('Renda Fixa'!J:J,MATCH(V46,'Renda Fixa'!N:N,0)),"")</f>
        <v/>
      </c>
      <c r="X46" s="17" t="str">
        <f>IF(V46&lt;&gt;"",(SUMIFS('Renda Fixa'!O:O,'Renda Fixa'!N:N,V46,'Renda Fixa'!I:I,"A")-SUMIFS('Renda Fixa'!O:O,'Renda Fixa'!N:N,V46,'Renda Fixa'!I:I,"R"))*VLOOKUP(V46,Tabela2[],2,0),"")</f>
        <v/>
      </c>
      <c r="Y46" s="2" t="str">
        <f>IF(
V46&lt;&gt;"",
(SUMIFS('Renda Fixa'!O:O,'Renda Fixa'!N:N,V46,'Renda Fixa'!I:I,"A")-SUMIFS('Renda Fixa'!O:O,'Renda Fixa'!N:N,V46,'Renda Fixa'!I:I,"R")) *
(VLOOKUP(V46,Tabela2[],2,0) -
(SUMIFS('Renda Fixa'!S:S,'Renda Fixa'!N:N,V46,'Renda Fixa'!I:I,"A")/SUMIFS('Renda Fixa'!O:O,'Renda Fixa'!N:N,V46,'Renda Fixa'!I:I,"A"))),"")</f>
        <v/>
      </c>
    </row>
    <row r="47" spans="3:25" x14ac:dyDescent="0.25">
      <c r="C47" s="16">
        <v>47</v>
      </c>
      <c r="D47" s="16" t="str">
        <f>IFERROR(IF('Renda Variável'!H73&lt;&gt;"",'Renda Variável'!H73,""),"")</f>
        <v/>
      </c>
      <c r="E47" s="16" t="str">
        <f>IFERROR(IF((SUMIFS('Renda Variável'!M:M,'Renda Variável'!H:H,D47,'Renda Variável'!J:J,"C")-SUMIFS('Renda Variável'!M:M,'Renda Variável'!H:H,D47,'Renda Variável'!J:J,"V"))=0,"",IF(D47="","",IF(COUNTIF('Renda Variável'!$H$27:H73,D47)&gt;1,"",C47))),"")</f>
        <v/>
      </c>
      <c r="F47" s="16" t="str">
        <f t="shared" si="0"/>
        <v/>
      </c>
      <c r="G47" s="16" t="str" cm="1">
        <f t="array" ref="G47">IFERROR(INDEX(D:D,F47),"")</f>
        <v/>
      </c>
      <c r="H47" s="16" t="str">
        <f>IF(G47&lt;&gt;"",VLOOKUP(G47,'Renda Variável'!H:I,2,0),"")</f>
        <v/>
      </c>
      <c r="I47" s="17" t="str">
        <f>IF(G47&lt;&gt;"",(SUMIFS('Renda Variável'!M:M,'Renda Variável'!H:H,G47,'Renda Variável'!J:J,"C")-SUMIFS('Renda Variável'!M:M,'Renda Variável'!H:H,G47,'Renda Variável'!J:J,"V"))*VLOOKUP(G47,Tabela1[],2,0),"")</f>
        <v/>
      </c>
      <c r="J47" s="17" t="str">
        <f>IF(
G47&lt;&gt;"",
(SUMIFS('Renda Variável'!M:M,'Renda Variável'!H:H,G47,'Renda Variável'!J:J,"C")-SUMIFS('Renda Variável'!M:M,'Renda Variável'!H:H,G47,'Renda Variável'!J:J,"V")) *
(VLOOKUP(G47,Tabela1[],2,0) -
(SUMIFS('Renda Variável'!Q:Q,'Renda Variável'!H:H,G47,'Renda Variável'!J:J,"C")/SUMIFS('Renda Variável'!M:M,'Renda Variável'!H:H,G47,'Renda Variável'!J:J,"C"))),"")</f>
        <v/>
      </c>
      <c r="R47" s="16">
        <v>47</v>
      </c>
      <c r="S47" s="16" t="str">
        <f>IFERROR(IF('Renda Fixa'!N77&lt;&gt;"",'Renda Fixa'!N77,""),"")</f>
        <v/>
      </c>
      <c r="T47" s="16" t="str">
        <f>IFERROR(IF((SUMIFS('Renda Fixa'!O:O,'Renda Fixa'!N:N,S47,'Renda Fixa'!I:I,"A")-SUMIFS('Renda Fixa'!O:O,'Renda Fixa'!N:N,S47,'Renda Fixa'!I:I,"R"))=0,"",IF(S47="","",IF(COUNTIF('Renda Fixa'!$N$31:N77,S47)&gt;1,"",R47))),"")</f>
        <v/>
      </c>
      <c r="U47" s="16" t="str">
        <f t="shared" si="1"/>
        <v/>
      </c>
      <c r="V47" s="16" t="str" cm="1">
        <f t="array" ref="V47">IFERROR(INDEX(S:S,U47),"")</f>
        <v/>
      </c>
      <c r="W47" s="16" t="str">
        <f>IF(V47&lt;&gt;"",INDEX('Renda Fixa'!J:J,MATCH(V47,'Renda Fixa'!N:N,0)),"")</f>
        <v/>
      </c>
      <c r="X47" s="17" t="str">
        <f>IF(V47&lt;&gt;"",(SUMIFS('Renda Fixa'!O:O,'Renda Fixa'!N:N,V47,'Renda Fixa'!I:I,"A")-SUMIFS('Renda Fixa'!O:O,'Renda Fixa'!N:N,V47,'Renda Fixa'!I:I,"R"))*VLOOKUP(V47,Tabela2[],2,0),"")</f>
        <v/>
      </c>
      <c r="Y47" s="2" t="str">
        <f>IF(
V47&lt;&gt;"",
(SUMIFS('Renda Fixa'!O:O,'Renda Fixa'!N:N,V47,'Renda Fixa'!I:I,"A")-SUMIFS('Renda Fixa'!O:O,'Renda Fixa'!N:N,V47,'Renda Fixa'!I:I,"R")) *
(VLOOKUP(V47,Tabela2[],2,0) -
(SUMIFS('Renda Fixa'!S:S,'Renda Fixa'!N:N,V47,'Renda Fixa'!I:I,"A")/SUMIFS('Renda Fixa'!O:O,'Renda Fixa'!N:N,V47,'Renda Fixa'!I:I,"A"))),"")</f>
        <v/>
      </c>
    </row>
    <row r="48" spans="3:25" x14ac:dyDescent="0.25">
      <c r="C48" s="16">
        <v>48</v>
      </c>
      <c r="D48" s="16" t="str">
        <f>IFERROR(IF('Renda Variável'!H74&lt;&gt;"",'Renda Variável'!H74,""),"")</f>
        <v/>
      </c>
      <c r="E48" s="16" t="str">
        <f>IFERROR(IF((SUMIFS('Renda Variável'!M:M,'Renda Variável'!H:H,D48,'Renda Variável'!J:J,"C")-SUMIFS('Renda Variável'!M:M,'Renda Variável'!H:H,D48,'Renda Variável'!J:J,"V"))=0,"",IF(D48="","",IF(COUNTIF('Renda Variável'!$H$27:H74,D48)&gt;1,"",C48))),"")</f>
        <v/>
      </c>
      <c r="F48" s="16" t="str">
        <f t="shared" si="0"/>
        <v/>
      </c>
      <c r="G48" s="16" t="str" cm="1">
        <f t="array" ref="G48">IFERROR(INDEX(D:D,F48),"")</f>
        <v/>
      </c>
      <c r="H48" s="16" t="str">
        <f>IF(G48&lt;&gt;"",VLOOKUP(G48,'Renda Variável'!H:I,2,0),"")</f>
        <v/>
      </c>
      <c r="I48" s="17" t="str">
        <f>IF(G48&lt;&gt;"",(SUMIFS('Renda Variável'!M:M,'Renda Variável'!H:H,G48,'Renda Variável'!J:J,"C")-SUMIFS('Renda Variável'!M:M,'Renda Variável'!H:H,G48,'Renda Variável'!J:J,"V"))*VLOOKUP(G48,Tabela1[],2,0),"")</f>
        <v/>
      </c>
      <c r="J48" s="17" t="str">
        <f>IF(
G48&lt;&gt;"",
(SUMIFS('Renda Variável'!M:M,'Renda Variável'!H:H,G48,'Renda Variável'!J:J,"C")-SUMIFS('Renda Variável'!M:M,'Renda Variável'!H:H,G48,'Renda Variável'!J:J,"V")) *
(VLOOKUP(G48,Tabela1[],2,0) -
(SUMIFS('Renda Variável'!Q:Q,'Renda Variável'!H:H,G48,'Renda Variável'!J:J,"C")/SUMIFS('Renda Variável'!M:M,'Renda Variável'!H:H,G48,'Renda Variável'!J:J,"C"))),"")</f>
        <v/>
      </c>
      <c r="R48" s="16">
        <v>48</v>
      </c>
      <c r="S48" s="16" t="str">
        <f>IFERROR(IF('Renda Fixa'!N78&lt;&gt;"",'Renda Fixa'!N78,""),"")</f>
        <v/>
      </c>
      <c r="T48" s="16" t="str">
        <f>IFERROR(IF((SUMIFS('Renda Fixa'!O:O,'Renda Fixa'!N:N,S48,'Renda Fixa'!I:I,"A")-SUMIFS('Renda Fixa'!O:O,'Renda Fixa'!N:N,S48,'Renda Fixa'!I:I,"R"))=0,"",IF(S48="","",IF(COUNTIF('Renda Fixa'!$N$31:N78,S48)&gt;1,"",R48))),"")</f>
        <v/>
      </c>
      <c r="U48" s="16" t="str">
        <f t="shared" si="1"/>
        <v/>
      </c>
      <c r="V48" s="16" t="str" cm="1">
        <f t="array" ref="V48">IFERROR(INDEX(S:S,U48),"")</f>
        <v/>
      </c>
      <c r="W48" s="16" t="str">
        <f>IF(V48&lt;&gt;"",INDEX('Renda Fixa'!J:J,MATCH(V48,'Renda Fixa'!N:N,0)),"")</f>
        <v/>
      </c>
      <c r="X48" s="17" t="str">
        <f>IF(V48&lt;&gt;"",(SUMIFS('Renda Fixa'!O:O,'Renda Fixa'!N:N,V48,'Renda Fixa'!I:I,"A")-SUMIFS('Renda Fixa'!O:O,'Renda Fixa'!N:N,V48,'Renda Fixa'!I:I,"R"))*VLOOKUP(V48,Tabela2[],2,0),"")</f>
        <v/>
      </c>
      <c r="Y48" s="2" t="str">
        <f>IF(
V48&lt;&gt;"",
(SUMIFS('Renda Fixa'!O:O,'Renda Fixa'!N:N,V48,'Renda Fixa'!I:I,"A")-SUMIFS('Renda Fixa'!O:O,'Renda Fixa'!N:N,V48,'Renda Fixa'!I:I,"R")) *
(VLOOKUP(V48,Tabela2[],2,0) -
(SUMIFS('Renda Fixa'!S:S,'Renda Fixa'!N:N,V48,'Renda Fixa'!I:I,"A")/SUMIFS('Renda Fixa'!O:O,'Renda Fixa'!N:N,V48,'Renda Fixa'!I:I,"A"))),"")</f>
        <v/>
      </c>
    </row>
    <row r="49" spans="3:25" x14ac:dyDescent="0.25">
      <c r="C49" s="16">
        <v>49</v>
      </c>
      <c r="D49" s="16" t="str">
        <f>IFERROR(IF('Renda Variável'!H75&lt;&gt;"",'Renda Variável'!H75,""),"")</f>
        <v/>
      </c>
      <c r="E49" s="16" t="str">
        <f>IFERROR(IF((SUMIFS('Renda Variável'!M:M,'Renda Variável'!H:H,D49,'Renda Variável'!J:J,"C")-SUMIFS('Renda Variável'!M:M,'Renda Variável'!H:H,D49,'Renda Variável'!J:J,"V"))=0,"",IF(D49="","",IF(COUNTIF('Renda Variável'!$H$27:H75,D49)&gt;1,"",C49))),"")</f>
        <v/>
      </c>
      <c r="F49" s="16" t="str">
        <f t="shared" si="0"/>
        <v/>
      </c>
      <c r="G49" s="16" t="str" cm="1">
        <f t="array" ref="G49">IFERROR(INDEX(D:D,F49),"")</f>
        <v/>
      </c>
      <c r="H49" s="16" t="str">
        <f>IF(G49&lt;&gt;"",VLOOKUP(G49,'Renda Variável'!H:I,2,0),"")</f>
        <v/>
      </c>
      <c r="I49" s="17" t="str">
        <f>IF(G49&lt;&gt;"",(SUMIFS('Renda Variável'!M:M,'Renda Variável'!H:H,G49,'Renda Variável'!J:J,"C")-SUMIFS('Renda Variável'!M:M,'Renda Variável'!H:H,G49,'Renda Variável'!J:J,"V"))*VLOOKUP(G49,Tabela1[],2,0),"")</f>
        <v/>
      </c>
      <c r="J49" s="17" t="str">
        <f>IF(
G49&lt;&gt;"",
(SUMIFS('Renda Variável'!M:M,'Renda Variável'!H:H,G49,'Renda Variável'!J:J,"C")-SUMIFS('Renda Variável'!M:M,'Renda Variável'!H:H,G49,'Renda Variável'!J:J,"V")) *
(VLOOKUP(G49,Tabela1[],2,0) -
(SUMIFS('Renda Variável'!Q:Q,'Renda Variável'!H:H,G49,'Renda Variável'!J:J,"C")/SUMIFS('Renda Variável'!M:M,'Renda Variável'!H:H,G49,'Renda Variável'!J:J,"C"))),"")</f>
        <v/>
      </c>
      <c r="R49" s="16">
        <v>49</v>
      </c>
      <c r="S49" s="16" t="str">
        <f>IFERROR(IF('Renda Fixa'!N79&lt;&gt;"",'Renda Fixa'!N79,""),"")</f>
        <v/>
      </c>
      <c r="T49" s="16" t="str">
        <f>IFERROR(IF((SUMIFS('Renda Fixa'!O:O,'Renda Fixa'!N:N,S49,'Renda Fixa'!I:I,"A")-SUMIFS('Renda Fixa'!O:O,'Renda Fixa'!N:N,S49,'Renda Fixa'!I:I,"R"))=0,"",IF(S49="","",IF(COUNTIF('Renda Fixa'!$N$31:N79,S49)&gt;1,"",R49))),"")</f>
        <v/>
      </c>
      <c r="U49" s="16" t="str">
        <f t="shared" si="1"/>
        <v/>
      </c>
      <c r="V49" s="16" t="str" cm="1">
        <f t="array" ref="V49">IFERROR(INDEX(S:S,U49),"")</f>
        <v/>
      </c>
      <c r="W49" s="16" t="str">
        <f>IF(V49&lt;&gt;"",INDEX('Renda Fixa'!J:J,MATCH(V49,'Renda Fixa'!N:N,0)),"")</f>
        <v/>
      </c>
      <c r="X49" s="17" t="str">
        <f>IF(V49&lt;&gt;"",(SUMIFS('Renda Fixa'!O:O,'Renda Fixa'!N:N,V49,'Renda Fixa'!I:I,"A")-SUMIFS('Renda Fixa'!O:O,'Renda Fixa'!N:N,V49,'Renda Fixa'!I:I,"R"))*VLOOKUP(V49,Tabela2[],2,0),"")</f>
        <v/>
      </c>
      <c r="Y49" s="2" t="str">
        <f>IF(
V49&lt;&gt;"",
(SUMIFS('Renda Fixa'!O:O,'Renda Fixa'!N:N,V49,'Renda Fixa'!I:I,"A")-SUMIFS('Renda Fixa'!O:O,'Renda Fixa'!N:N,V49,'Renda Fixa'!I:I,"R")) *
(VLOOKUP(V49,Tabela2[],2,0) -
(SUMIFS('Renda Fixa'!S:S,'Renda Fixa'!N:N,V49,'Renda Fixa'!I:I,"A")/SUMIFS('Renda Fixa'!O:O,'Renda Fixa'!N:N,V49,'Renda Fixa'!I:I,"A"))),"")</f>
        <v/>
      </c>
    </row>
    <row r="50" spans="3:25" x14ac:dyDescent="0.25">
      <c r="C50" s="16">
        <v>50</v>
      </c>
      <c r="D50" s="16" t="str">
        <f>IFERROR(IF('Renda Variável'!H76&lt;&gt;"",'Renda Variável'!H76,""),"")</f>
        <v/>
      </c>
      <c r="E50" s="16" t="str">
        <f>IFERROR(IF((SUMIFS('Renda Variável'!M:M,'Renda Variável'!H:H,D50,'Renda Variável'!J:J,"C")-SUMIFS('Renda Variável'!M:M,'Renda Variável'!H:H,D50,'Renda Variável'!J:J,"V"))=0,"",IF(D50="","",IF(COUNTIF('Renda Variável'!$H$27:H76,D50)&gt;1,"",C50))),"")</f>
        <v/>
      </c>
      <c r="F50" s="16" t="str">
        <f t="shared" si="0"/>
        <v/>
      </c>
      <c r="G50" s="16" t="str" cm="1">
        <f t="array" ref="G50">IFERROR(INDEX(D:D,F50),"")</f>
        <v/>
      </c>
      <c r="H50" s="16" t="str">
        <f>IF(G50&lt;&gt;"",VLOOKUP(G50,'Renda Variável'!H:I,2,0),"")</f>
        <v/>
      </c>
      <c r="I50" s="17" t="str">
        <f>IF(G50&lt;&gt;"",(SUMIFS('Renda Variável'!M:M,'Renda Variável'!H:H,G50,'Renda Variável'!J:J,"C")-SUMIFS('Renda Variável'!M:M,'Renda Variável'!H:H,G50,'Renda Variável'!J:J,"V"))*VLOOKUP(G50,Tabela1[],2,0),"")</f>
        <v/>
      </c>
      <c r="J50" s="17" t="str">
        <f>IF(
G50&lt;&gt;"",
(SUMIFS('Renda Variável'!M:M,'Renda Variável'!H:H,G50,'Renda Variável'!J:J,"C")-SUMIFS('Renda Variável'!M:M,'Renda Variável'!H:H,G50,'Renda Variável'!J:J,"V")) *
(VLOOKUP(G50,Tabela1[],2,0) -
(SUMIFS('Renda Variável'!Q:Q,'Renda Variável'!H:H,G50,'Renda Variável'!J:J,"C")/SUMIFS('Renda Variável'!M:M,'Renda Variável'!H:H,G50,'Renda Variável'!J:J,"C"))),"")</f>
        <v/>
      </c>
      <c r="R50" s="16">
        <v>50</v>
      </c>
      <c r="S50" s="16" t="str">
        <f>IFERROR(IF('Renda Fixa'!N80&lt;&gt;"",'Renda Fixa'!N80,""),"")</f>
        <v/>
      </c>
      <c r="T50" s="16" t="str">
        <f>IFERROR(IF((SUMIFS('Renda Fixa'!O:O,'Renda Fixa'!N:N,S50,'Renda Fixa'!I:I,"A")-SUMIFS('Renda Fixa'!O:O,'Renda Fixa'!N:N,S50,'Renda Fixa'!I:I,"R"))=0,"",IF(S50="","",IF(COUNTIF('Renda Fixa'!$N$31:N80,S50)&gt;1,"",R50))),"")</f>
        <v/>
      </c>
      <c r="U50" s="16" t="str">
        <f t="shared" si="1"/>
        <v/>
      </c>
      <c r="V50" s="16" t="str" cm="1">
        <f t="array" ref="V50">IFERROR(INDEX(S:S,U50),"")</f>
        <v/>
      </c>
      <c r="W50" s="16" t="str">
        <f>IF(V50&lt;&gt;"",INDEX('Renda Fixa'!J:J,MATCH(V50,'Renda Fixa'!N:N,0)),"")</f>
        <v/>
      </c>
      <c r="X50" s="17" t="str">
        <f>IF(V50&lt;&gt;"",(SUMIFS('Renda Fixa'!O:O,'Renda Fixa'!N:N,V50,'Renda Fixa'!I:I,"A")-SUMIFS('Renda Fixa'!O:O,'Renda Fixa'!N:N,V50,'Renda Fixa'!I:I,"R"))*VLOOKUP(V50,Tabela2[],2,0),"")</f>
        <v/>
      </c>
      <c r="Y50" s="2" t="str">
        <f>IF(
V50&lt;&gt;"",
(SUMIFS('Renda Fixa'!O:O,'Renda Fixa'!N:N,V50,'Renda Fixa'!I:I,"A")-SUMIFS('Renda Fixa'!O:O,'Renda Fixa'!N:N,V50,'Renda Fixa'!I:I,"R")) *
(VLOOKUP(V50,Tabela2[],2,0) -
(SUMIFS('Renda Fixa'!S:S,'Renda Fixa'!N:N,V50,'Renda Fixa'!I:I,"A")/SUMIFS('Renda Fixa'!O:O,'Renda Fixa'!N:N,V50,'Renda Fixa'!I:I,"A"))),"")</f>
        <v/>
      </c>
    </row>
    <row r="51" spans="3:25" x14ac:dyDescent="0.25">
      <c r="C51" s="16">
        <v>51</v>
      </c>
      <c r="D51" s="16" t="str">
        <f>IFERROR(IF('Renda Variável'!H77&lt;&gt;"",'Renda Variável'!H77,""),"")</f>
        <v/>
      </c>
      <c r="E51" s="16" t="str">
        <f>IFERROR(IF((SUMIFS('Renda Variável'!M:M,'Renda Variável'!H:H,D51,'Renda Variável'!J:J,"C")-SUMIFS('Renda Variável'!M:M,'Renda Variável'!H:H,D51,'Renda Variável'!J:J,"V"))=0,"",IF(D51="","",IF(COUNTIF('Renda Variável'!$H$27:H77,D51)&gt;1,"",C51))),"")</f>
        <v/>
      </c>
      <c r="F51" s="16" t="str">
        <f t="shared" si="0"/>
        <v/>
      </c>
      <c r="G51" s="16" t="str" cm="1">
        <f t="array" ref="G51">IFERROR(INDEX(D:D,F51),"")</f>
        <v/>
      </c>
      <c r="H51" s="16" t="str">
        <f>IF(G51&lt;&gt;"",VLOOKUP(G51,'Renda Variável'!H:I,2,0),"")</f>
        <v/>
      </c>
      <c r="I51" s="17" t="str">
        <f>IF(G51&lt;&gt;"",(SUMIFS('Renda Variável'!M:M,'Renda Variável'!H:H,G51,'Renda Variável'!J:J,"C")-SUMIFS('Renda Variável'!M:M,'Renda Variável'!H:H,G51,'Renda Variável'!J:J,"V"))*VLOOKUP(G51,Tabela1[],2,0),"")</f>
        <v/>
      </c>
      <c r="J51" s="17" t="str">
        <f>IF(
G51&lt;&gt;"",
(SUMIFS('Renda Variável'!M:M,'Renda Variável'!H:H,G51,'Renda Variável'!J:J,"C")-SUMIFS('Renda Variável'!M:M,'Renda Variável'!H:H,G51,'Renda Variável'!J:J,"V")) *
(VLOOKUP(G51,Tabela1[],2,0) -
(SUMIFS('Renda Variável'!Q:Q,'Renda Variável'!H:H,G51,'Renda Variável'!J:J,"C")/SUMIFS('Renda Variável'!M:M,'Renda Variável'!H:H,G51,'Renda Variável'!J:J,"C"))),"")</f>
        <v/>
      </c>
      <c r="R51" s="16">
        <v>51</v>
      </c>
      <c r="S51" s="16" t="str">
        <f>IFERROR(IF('Renda Fixa'!N81&lt;&gt;"",'Renda Fixa'!N81,""),"")</f>
        <v/>
      </c>
      <c r="T51" s="16" t="str">
        <f>IFERROR(IF((SUMIFS('Renda Fixa'!O:O,'Renda Fixa'!N:N,S51,'Renda Fixa'!I:I,"A")-SUMIFS('Renda Fixa'!O:O,'Renda Fixa'!N:N,S51,'Renda Fixa'!I:I,"R"))=0,"",IF(S51="","",IF(COUNTIF('Renda Fixa'!$N$31:N81,S51)&gt;1,"",R51))),"")</f>
        <v/>
      </c>
      <c r="U51" s="16" t="str">
        <f t="shared" si="1"/>
        <v/>
      </c>
      <c r="V51" s="16" t="str" cm="1">
        <f t="array" ref="V51">IFERROR(INDEX(S:S,U51),"")</f>
        <v/>
      </c>
      <c r="W51" s="16" t="str">
        <f>IF(V51&lt;&gt;"",INDEX('Renda Fixa'!J:J,MATCH(V51,'Renda Fixa'!N:N,0)),"")</f>
        <v/>
      </c>
      <c r="X51" s="17" t="str">
        <f>IF(V51&lt;&gt;"",(SUMIFS('Renda Fixa'!O:O,'Renda Fixa'!N:N,V51,'Renda Fixa'!I:I,"A")-SUMIFS('Renda Fixa'!O:O,'Renda Fixa'!N:N,V51,'Renda Fixa'!I:I,"R"))*VLOOKUP(V51,Tabela2[],2,0),"")</f>
        <v/>
      </c>
      <c r="Y51" s="2" t="str">
        <f>IF(
V51&lt;&gt;"",
(SUMIFS('Renda Fixa'!O:O,'Renda Fixa'!N:N,V51,'Renda Fixa'!I:I,"A")-SUMIFS('Renda Fixa'!O:O,'Renda Fixa'!N:N,V51,'Renda Fixa'!I:I,"R")) *
(VLOOKUP(V51,Tabela2[],2,0) -
(SUMIFS('Renda Fixa'!S:S,'Renda Fixa'!N:N,V51,'Renda Fixa'!I:I,"A")/SUMIFS('Renda Fixa'!O:O,'Renda Fixa'!N:N,V51,'Renda Fixa'!I:I,"A"))),"")</f>
        <v/>
      </c>
    </row>
    <row r="52" spans="3:25" x14ac:dyDescent="0.25">
      <c r="C52" s="16">
        <v>52</v>
      </c>
      <c r="D52" s="16" t="str">
        <f>IFERROR(IF('Renda Variável'!H78&lt;&gt;"",'Renda Variável'!H78,""),"")</f>
        <v/>
      </c>
      <c r="E52" s="16" t="str">
        <f>IFERROR(IF((SUMIFS('Renda Variável'!M:M,'Renda Variável'!H:H,D52,'Renda Variável'!J:J,"C")-SUMIFS('Renda Variável'!M:M,'Renda Variável'!H:H,D52,'Renda Variável'!J:J,"V"))=0,"",IF(D52="","",IF(COUNTIF('Renda Variável'!$H$27:H78,D52)&gt;1,"",C52))),"")</f>
        <v/>
      </c>
      <c r="F52" s="16" t="str">
        <f t="shared" si="0"/>
        <v/>
      </c>
      <c r="G52" s="16" t="str" cm="1">
        <f t="array" ref="G52">IFERROR(INDEX(D:D,F52),"")</f>
        <v/>
      </c>
      <c r="H52" s="16" t="str">
        <f>IF(G52&lt;&gt;"",VLOOKUP(G52,'Renda Variável'!H:I,2,0),"")</f>
        <v/>
      </c>
      <c r="I52" s="17" t="str">
        <f>IF(G52&lt;&gt;"",(SUMIFS('Renda Variável'!M:M,'Renda Variável'!H:H,G52,'Renda Variável'!J:J,"C")-SUMIFS('Renda Variável'!M:M,'Renda Variável'!H:H,G52,'Renda Variável'!J:J,"V"))*VLOOKUP(G52,Tabela1[],2,0),"")</f>
        <v/>
      </c>
      <c r="J52" s="17" t="str">
        <f>IF(
G52&lt;&gt;"",
(SUMIFS('Renda Variável'!M:M,'Renda Variável'!H:H,G52,'Renda Variável'!J:J,"C")-SUMIFS('Renda Variável'!M:M,'Renda Variável'!H:H,G52,'Renda Variável'!J:J,"V")) *
(VLOOKUP(G52,Tabela1[],2,0) -
(SUMIFS('Renda Variável'!Q:Q,'Renda Variável'!H:H,G52,'Renda Variável'!J:J,"C")/SUMIFS('Renda Variável'!M:M,'Renda Variável'!H:H,G52,'Renda Variável'!J:J,"C"))),"")</f>
        <v/>
      </c>
      <c r="R52" s="16">
        <v>52</v>
      </c>
      <c r="S52" s="16" t="str">
        <f>IFERROR(IF('Renda Fixa'!N82&lt;&gt;"",'Renda Fixa'!N82,""),"")</f>
        <v/>
      </c>
      <c r="T52" s="16" t="str">
        <f>IFERROR(IF((SUMIFS('Renda Fixa'!O:O,'Renda Fixa'!N:N,S52,'Renda Fixa'!I:I,"A")-SUMIFS('Renda Fixa'!O:O,'Renda Fixa'!N:N,S52,'Renda Fixa'!I:I,"R"))=0,"",IF(S52="","",IF(COUNTIF('Renda Fixa'!$N$31:N82,S52)&gt;1,"",R52))),"")</f>
        <v/>
      </c>
      <c r="U52" s="16" t="str">
        <f t="shared" si="1"/>
        <v/>
      </c>
      <c r="V52" s="16" t="str" cm="1">
        <f t="array" ref="V52">IFERROR(INDEX(S:S,U52),"")</f>
        <v/>
      </c>
      <c r="W52" s="16" t="str">
        <f>IF(V52&lt;&gt;"",INDEX('Renda Fixa'!J:J,MATCH(V52,'Renda Fixa'!N:N,0)),"")</f>
        <v/>
      </c>
      <c r="X52" s="17" t="str">
        <f>IF(V52&lt;&gt;"",(SUMIFS('Renda Fixa'!O:O,'Renda Fixa'!N:N,V52,'Renda Fixa'!I:I,"A")-SUMIFS('Renda Fixa'!O:O,'Renda Fixa'!N:N,V52,'Renda Fixa'!I:I,"R"))*VLOOKUP(V52,Tabela2[],2,0),"")</f>
        <v/>
      </c>
      <c r="Y52" s="2" t="str">
        <f>IF(
V52&lt;&gt;"",
(SUMIFS('Renda Fixa'!O:O,'Renda Fixa'!N:N,V52,'Renda Fixa'!I:I,"A")-SUMIFS('Renda Fixa'!O:O,'Renda Fixa'!N:N,V52,'Renda Fixa'!I:I,"R")) *
(VLOOKUP(V52,Tabela2[],2,0) -
(SUMIFS('Renda Fixa'!S:S,'Renda Fixa'!N:N,V52,'Renda Fixa'!I:I,"A")/SUMIFS('Renda Fixa'!O:O,'Renda Fixa'!N:N,V52,'Renda Fixa'!I:I,"A"))),"")</f>
        <v/>
      </c>
    </row>
    <row r="53" spans="3:25" x14ac:dyDescent="0.25">
      <c r="C53" s="16">
        <v>53</v>
      </c>
      <c r="D53" s="16" t="str">
        <f>IFERROR(IF('Renda Variável'!H79&lt;&gt;"",'Renda Variável'!H79,""),"")</f>
        <v/>
      </c>
      <c r="E53" s="16" t="str">
        <f>IFERROR(IF((SUMIFS('Renda Variável'!M:M,'Renda Variável'!H:H,D53,'Renda Variável'!J:J,"C")-SUMIFS('Renda Variável'!M:M,'Renda Variável'!H:H,D53,'Renda Variável'!J:J,"V"))=0,"",IF(D53="","",IF(COUNTIF('Renda Variável'!$H$27:H79,D53)&gt;1,"",C53))),"")</f>
        <v/>
      </c>
      <c r="F53" s="16" t="str">
        <f t="shared" si="0"/>
        <v/>
      </c>
      <c r="G53" s="16" t="str" cm="1">
        <f t="array" ref="G53">IFERROR(INDEX(D:D,F53),"")</f>
        <v/>
      </c>
      <c r="H53" s="16" t="str">
        <f>IF(G53&lt;&gt;"",VLOOKUP(G53,'Renda Variável'!H:I,2,0),"")</f>
        <v/>
      </c>
      <c r="I53" s="17" t="str">
        <f>IF(G53&lt;&gt;"",(SUMIFS('Renda Variável'!M:M,'Renda Variável'!H:H,G53,'Renda Variável'!J:J,"C")-SUMIFS('Renda Variável'!M:M,'Renda Variável'!H:H,G53,'Renda Variável'!J:J,"V"))*VLOOKUP(G53,Tabela1[],2,0),"")</f>
        <v/>
      </c>
      <c r="J53" s="17" t="str">
        <f>IF(
G53&lt;&gt;"",
(SUMIFS('Renda Variável'!M:M,'Renda Variável'!H:H,G53,'Renda Variável'!J:J,"C")-SUMIFS('Renda Variável'!M:M,'Renda Variável'!H:H,G53,'Renda Variável'!J:J,"V")) *
(VLOOKUP(G53,Tabela1[],2,0) -
(SUMIFS('Renda Variável'!Q:Q,'Renda Variável'!H:H,G53,'Renda Variável'!J:J,"C")/SUMIFS('Renda Variável'!M:M,'Renda Variável'!H:H,G53,'Renda Variável'!J:J,"C"))),"")</f>
        <v/>
      </c>
      <c r="R53" s="16">
        <v>53</v>
      </c>
      <c r="S53" s="16" t="str">
        <f>IFERROR(IF('Renda Fixa'!N83&lt;&gt;"",'Renda Fixa'!N83,""),"")</f>
        <v/>
      </c>
      <c r="T53" s="16" t="str">
        <f>IFERROR(IF((SUMIFS('Renda Fixa'!O:O,'Renda Fixa'!N:N,S53,'Renda Fixa'!I:I,"A")-SUMIFS('Renda Fixa'!O:O,'Renda Fixa'!N:N,S53,'Renda Fixa'!I:I,"R"))=0,"",IF(S53="","",IF(COUNTIF('Renda Fixa'!$N$31:N83,S53)&gt;1,"",R53))),"")</f>
        <v/>
      </c>
      <c r="U53" s="16" t="str">
        <f t="shared" si="1"/>
        <v/>
      </c>
      <c r="V53" s="16" t="str" cm="1">
        <f t="array" ref="V53">IFERROR(INDEX(S:S,U53),"")</f>
        <v/>
      </c>
      <c r="W53" s="16" t="str">
        <f>IF(V53&lt;&gt;"",INDEX('Renda Fixa'!J:J,MATCH(V53,'Renda Fixa'!N:N,0)),"")</f>
        <v/>
      </c>
      <c r="X53" s="17" t="str">
        <f>IF(V53&lt;&gt;"",(SUMIFS('Renda Fixa'!O:O,'Renda Fixa'!N:N,V53,'Renda Fixa'!I:I,"A")-SUMIFS('Renda Fixa'!O:O,'Renda Fixa'!N:N,V53,'Renda Fixa'!I:I,"R"))*VLOOKUP(V53,Tabela2[],2,0),"")</f>
        <v/>
      </c>
      <c r="Y53" s="2" t="str">
        <f>IF(
V53&lt;&gt;"",
(SUMIFS('Renda Fixa'!O:O,'Renda Fixa'!N:N,V53,'Renda Fixa'!I:I,"A")-SUMIFS('Renda Fixa'!O:O,'Renda Fixa'!N:N,V53,'Renda Fixa'!I:I,"R")) *
(VLOOKUP(V53,Tabela2[],2,0) -
(SUMIFS('Renda Fixa'!S:S,'Renda Fixa'!N:N,V53,'Renda Fixa'!I:I,"A")/SUMIFS('Renda Fixa'!O:O,'Renda Fixa'!N:N,V53,'Renda Fixa'!I:I,"A"))),"")</f>
        <v/>
      </c>
    </row>
    <row r="54" spans="3:25" x14ac:dyDescent="0.25">
      <c r="C54" s="16">
        <v>54</v>
      </c>
      <c r="D54" s="16" t="str">
        <f>IFERROR(IF('Renda Variável'!H80&lt;&gt;"",'Renda Variável'!H80,""),"")</f>
        <v/>
      </c>
      <c r="E54" s="16" t="str">
        <f>IFERROR(IF((SUMIFS('Renda Variável'!M:M,'Renda Variável'!H:H,D54,'Renda Variável'!J:J,"C")-SUMIFS('Renda Variável'!M:M,'Renda Variável'!H:H,D54,'Renda Variável'!J:J,"V"))=0,"",IF(D54="","",IF(COUNTIF('Renda Variável'!$H$27:H80,D54)&gt;1,"",C54))),"")</f>
        <v/>
      </c>
      <c r="F54" s="16" t="str">
        <f t="shared" si="0"/>
        <v/>
      </c>
      <c r="G54" s="16" t="str" cm="1">
        <f t="array" ref="G54">IFERROR(INDEX(D:D,F54),"")</f>
        <v/>
      </c>
      <c r="H54" s="16" t="str">
        <f>IF(G54&lt;&gt;"",VLOOKUP(G54,'Renda Variável'!H:I,2,0),"")</f>
        <v/>
      </c>
      <c r="I54" s="17" t="str">
        <f>IF(G54&lt;&gt;"",(SUMIFS('Renda Variável'!M:M,'Renda Variável'!H:H,G54,'Renda Variável'!J:J,"C")-SUMIFS('Renda Variável'!M:M,'Renda Variável'!H:H,G54,'Renda Variável'!J:J,"V"))*VLOOKUP(G54,Tabela1[],2,0),"")</f>
        <v/>
      </c>
      <c r="J54" s="17" t="str">
        <f>IF(
G54&lt;&gt;"",
(SUMIFS('Renda Variável'!M:M,'Renda Variável'!H:H,G54,'Renda Variável'!J:J,"C")-SUMIFS('Renda Variável'!M:M,'Renda Variável'!H:H,G54,'Renda Variável'!J:J,"V")) *
(VLOOKUP(G54,Tabela1[],2,0) -
(SUMIFS('Renda Variável'!Q:Q,'Renda Variável'!H:H,G54,'Renda Variável'!J:J,"C")/SUMIFS('Renda Variável'!M:M,'Renda Variável'!H:H,G54,'Renda Variável'!J:J,"C"))),"")</f>
        <v/>
      </c>
      <c r="R54" s="16">
        <v>54</v>
      </c>
      <c r="S54" s="16" t="str">
        <f>IFERROR(IF('Renda Fixa'!N84&lt;&gt;"",'Renda Fixa'!N84,""),"")</f>
        <v/>
      </c>
      <c r="T54" s="16" t="str">
        <f>IFERROR(IF((SUMIFS('Renda Fixa'!O:O,'Renda Fixa'!N:N,S54,'Renda Fixa'!I:I,"A")-SUMIFS('Renda Fixa'!O:O,'Renda Fixa'!N:N,S54,'Renda Fixa'!I:I,"R"))=0,"",IF(S54="","",IF(COUNTIF('Renda Fixa'!$N$31:N84,S54)&gt;1,"",R54))),"")</f>
        <v/>
      </c>
      <c r="U54" s="16" t="str">
        <f t="shared" si="1"/>
        <v/>
      </c>
      <c r="V54" s="16" t="str" cm="1">
        <f t="array" ref="V54">IFERROR(INDEX(S:S,U54),"")</f>
        <v/>
      </c>
      <c r="W54" s="16" t="str">
        <f>IF(V54&lt;&gt;"",INDEX('Renda Fixa'!J:J,MATCH(V54,'Renda Fixa'!N:N,0)),"")</f>
        <v/>
      </c>
      <c r="X54" s="17" t="str">
        <f>IF(V54&lt;&gt;"",(SUMIFS('Renda Fixa'!O:O,'Renda Fixa'!N:N,V54,'Renda Fixa'!I:I,"A")-SUMIFS('Renda Fixa'!O:O,'Renda Fixa'!N:N,V54,'Renda Fixa'!I:I,"R"))*VLOOKUP(V54,Tabela2[],2,0),"")</f>
        <v/>
      </c>
      <c r="Y54" s="2" t="str">
        <f>IF(
V54&lt;&gt;"",
(SUMIFS('Renda Fixa'!O:O,'Renda Fixa'!N:N,V54,'Renda Fixa'!I:I,"A")-SUMIFS('Renda Fixa'!O:O,'Renda Fixa'!N:N,V54,'Renda Fixa'!I:I,"R")) *
(VLOOKUP(V54,Tabela2[],2,0) -
(SUMIFS('Renda Fixa'!S:S,'Renda Fixa'!N:N,V54,'Renda Fixa'!I:I,"A")/SUMIFS('Renda Fixa'!O:O,'Renda Fixa'!N:N,V54,'Renda Fixa'!I:I,"A"))),"")</f>
        <v/>
      </c>
    </row>
    <row r="55" spans="3:25" x14ac:dyDescent="0.25">
      <c r="C55" s="16">
        <v>55</v>
      </c>
      <c r="D55" s="16" t="str">
        <f>IFERROR(IF('Renda Variável'!H81&lt;&gt;"",'Renda Variável'!H81,""),"")</f>
        <v/>
      </c>
      <c r="E55" s="16" t="str">
        <f>IFERROR(IF((SUMIFS('Renda Variável'!M:M,'Renda Variável'!H:H,D55,'Renda Variável'!J:J,"C")-SUMIFS('Renda Variável'!M:M,'Renda Variável'!H:H,D55,'Renda Variável'!J:J,"V"))=0,"",IF(D55="","",IF(COUNTIF('Renda Variável'!$H$27:H81,D55)&gt;1,"",C55))),"")</f>
        <v/>
      </c>
      <c r="F55" s="16" t="str">
        <f t="shared" si="0"/>
        <v/>
      </c>
      <c r="G55" s="16" t="str" cm="1">
        <f t="array" ref="G55">IFERROR(INDEX(D:D,F55),"")</f>
        <v/>
      </c>
      <c r="H55" s="16" t="str">
        <f>IF(G55&lt;&gt;"",VLOOKUP(G55,'Renda Variável'!H:I,2,0),"")</f>
        <v/>
      </c>
      <c r="I55" s="17" t="str">
        <f>IF(G55&lt;&gt;"",(SUMIFS('Renda Variável'!M:M,'Renda Variável'!H:H,G55,'Renda Variável'!J:J,"C")-SUMIFS('Renda Variável'!M:M,'Renda Variável'!H:H,G55,'Renda Variável'!J:J,"V"))*VLOOKUP(G55,Tabela1[],2,0),"")</f>
        <v/>
      </c>
      <c r="J55" s="17" t="str">
        <f>IF(
G55&lt;&gt;"",
(SUMIFS('Renda Variável'!M:M,'Renda Variável'!H:H,G55,'Renda Variável'!J:J,"C")-SUMIFS('Renda Variável'!M:M,'Renda Variável'!H:H,G55,'Renda Variável'!J:J,"V")) *
(VLOOKUP(G55,Tabela1[],2,0) -
(SUMIFS('Renda Variável'!Q:Q,'Renda Variável'!H:H,G55,'Renda Variável'!J:J,"C")/SUMIFS('Renda Variável'!M:M,'Renda Variável'!H:H,G55,'Renda Variável'!J:J,"C"))),"")</f>
        <v/>
      </c>
      <c r="R55" s="16">
        <v>55</v>
      </c>
      <c r="S55" s="16" t="str">
        <f>IFERROR(IF('Renda Fixa'!N85&lt;&gt;"",'Renda Fixa'!N85,""),"")</f>
        <v/>
      </c>
      <c r="T55" s="16" t="str">
        <f>IFERROR(IF((SUMIFS('Renda Fixa'!O:O,'Renda Fixa'!N:N,S55,'Renda Fixa'!I:I,"A")-SUMIFS('Renda Fixa'!O:O,'Renda Fixa'!N:N,S55,'Renda Fixa'!I:I,"R"))=0,"",IF(S55="","",IF(COUNTIF('Renda Fixa'!$N$31:N85,S55)&gt;1,"",R55))),"")</f>
        <v/>
      </c>
      <c r="U55" s="16" t="str">
        <f t="shared" si="1"/>
        <v/>
      </c>
      <c r="V55" s="16" t="str" cm="1">
        <f t="array" ref="V55">IFERROR(INDEX(S:S,U55),"")</f>
        <v/>
      </c>
      <c r="W55" s="16" t="str">
        <f>IF(V55&lt;&gt;"",INDEX('Renda Fixa'!J:J,MATCH(V55,'Renda Fixa'!N:N,0)),"")</f>
        <v/>
      </c>
      <c r="X55" s="17" t="str">
        <f>IF(V55&lt;&gt;"",(SUMIFS('Renda Fixa'!O:O,'Renda Fixa'!N:N,V55,'Renda Fixa'!I:I,"A")-SUMIFS('Renda Fixa'!O:O,'Renda Fixa'!N:N,V55,'Renda Fixa'!I:I,"R"))*VLOOKUP(V55,Tabela2[],2,0),"")</f>
        <v/>
      </c>
      <c r="Y55" s="2" t="str">
        <f>IF(
V55&lt;&gt;"",
(SUMIFS('Renda Fixa'!O:O,'Renda Fixa'!N:N,V55,'Renda Fixa'!I:I,"A")-SUMIFS('Renda Fixa'!O:O,'Renda Fixa'!N:N,V55,'Renda Fixa'!I:I,"R")) *
(VLOOKUP(V55,Tabela2[],2,0) -
(SUMIFS('Renda Fixa'!S:S,'Renda Fixa'!N:N,V55,'Renda Fixa'!I:I,"A")/SUMIFS('Renda Fixa'!O:O,'Renda Fixa'!N:N,V55,'Renda Fixa'!I:I,"A"))),"")</f>
        <v/>
      </c>
    </row>
    <row r="56" spans="3:25" x14ac:dyDescent="0.25">
      <c r="C56" s="16">
        <v>56</v>
      </c>
      <c r="D56" s="16" t="str">
        <f>IFERROR(IF('Renda Variável'!H82&lt;&gt;"",'Renda Variável'!H82,""),"")</f>
        <v/>
      </c>
      <c r="E56" s="16" t="str">
        <f>IFERROR(IF((SUMIFS('Renda Variável'!M:M,'Renda Variável'!H:H,D56,'Renda Variável'!J:J,"C")-SUMIFS('Renda Variável'!M:M,'Renda Variável'!H:H,D56,'Renda Variável'!J:J,"V"))=0,"",IF(D56="","",IF(COUNTIF('Renda Variável'!$H$27:H82,D56)&gt;1,"",C56))),"")</f>
        <v/>
      </c>
      <c r="F56" s="16" t="str">
        <f t="shared" si="0"/>
        <v/>
      </c>
      <c r="G56" s="16" t="str" cm="1">
        <f t="array" ref="G56">IFERROR(INDEX(D:D,F56),"")</f>
        <v/>
      </c>
      <c r="H56" s="16" t="str">
        <f>IF(G56&lt;&gt;"",VLOOKUP(G56,'Renda Variável'!H:I,2,0),"")</f>
        <v/>
      </c>
      <c r="I56" s="17" t="str">
        <f>IF(G56&lt;&gt;"",(SUMIFS('Renda Variável'!M:M,'Renda Variável'!H:H,G56,'Renda Variável'!J:J,"C")-SUMIFS('Renda Variável'!M:M,'Renda Variável'!H:H,G56,'Renda Variável'!J:J,"V"))*VLOOKUP(G56,Tabela1[],2,0),"")</f>
        <v/>
      </c>
      <c r="J56" s="17" t="str">
        <f>IF(
G56&lt;&gt;"",
(SUMIFS('Renda Variável'!M:M,'Renda Variável'!H:H,G56,'Renda Variável'!J:J,"C")-SUMIFS('Renda Variável'!M:M,'Renda Variável'!H:H,G56,'Renda Variável'!J:J,"V")) *
(VLOOKUP(G56,Tabela1[],2,0) -
(SUMIFS('Renda Variável'!Q:Q,'Renda Variável'!H:H,G56,'Renda Variável'!J:J,"C")/SUMIFS('Renda Variável'!M:M,'Renda Variável'!H:H,G56,'Renda Variável'!J:J,"C"))),"")</f>
        <v/>
      </c>
      <c r="R56" s="16">
        <v>56</v>
      </c>
      <c r="S56" s="16" t="str">
        <f>IFERROR(IF('Renda Fixa'!N86&lt;&gt;"",'Renda Fixa'!N86,""),"")</f>
        <v/>
      </c>
      <c r="T56" s="16" t="str">
        <f>IFERROR(IF((SUMIFS('Renda Fixa'!O:O,'Renda Fixa'!N:N,S56,'Renda Fixa'!I:I,"A")-SUMIFS('Renda Fixa'!O:O,'Renda Fixa'!N:N,S56,'Renda Fixa'!I:I,"R"))=0,"",IF(S56="","",IF(COUNTIF('Renda Fixa'!$N$31:N86,S56)&gt;1,"",R56))),"")</f>
        <v/>
      </c>
      <c r="U56" s="16" t="str">
        <f t="shared" si="1"/>
        <v/>
      </c>
      <c r="V56" s="16" t="str" cm="1">
        <f t="array" ref="V56">IFERROR(INDEX(S:S,U56),"")</f>
        <v/>
      </c>
      <c r="W56" s="16" t="str">
        <f>IF(V56&lt;&gt;"",INDEX('Renda Fixa'!J:J,MATCH(V56,'Renda Fixa'!N:N,0)),"")</f>
        <v/>
      </c>
      <c r="X56" s="17" t="str">
        <f>IF(V56&lt;&gt;"",(SUMIFS('Renda Fixa'!O:O,'Renda Fixa'!N:N,V56,'Renda Fixa'!I:I,"A")-SUMIFS('Renda Fixa'!O:O,'Renda Fixa'!N:N,V56,'Renda Fixa'!I:I,"R"))*VLOOKUP(V56,Tabela2[],2,0),"")</f>
        <v/>
      </c>
      <c r="Y56" s="2" t="str">
        <f>IF(
V56&lt;&gt;"",
(SUMIFS('Renda Fixa'!O:O,'Renda Fixa'!N:N,V56,'Renda Fixa'!I:I,"A")-SUMIFS('Renda Fixa'!O:O,'Renda Fixa'!N:N,V56,'Renda Fixa'!I:I,"R")) *
(VLOOKUP(V56,Tabela2[],2,0) -
(SUMIFS('Renda Fixa'!S:S,'Renda Fixa'!N:N,V56,'Renda Fixa'!I:I,"A")/SUMIFS('Renda Fixa'!O:O,'Renda Fixa'!N:N,V56,'Renda Fixa'!I:I,"A"))),"")</f>
        <v/>
      </c>
    </row>
    <row r="57" spans="3:25" x14ac:dyDescent="0.25">
      <c r="C57" s="16">
        <v>57</v>
      </c>
      <c r="D57" s="16" t="str">
        <f>IFERROR(IF('Renda Variável'!H83&lt;&gt;"",'Renda Variável'!H83,""),"")</f>
        <v/>
      </c>
      <c r="E57" s="16" t="str">
        <f>IFERROR(IF((SUMIFS('Renda Variável'!M:M,'Renda Variável'!H:H,D57,'Renda Variável'!J:J,"C")-SUMIFS('Renda Variável'!M:M,'Renda Variável'!H:H,D57,'Renda Variável'!J:J,"V"))=0,"",IF(D57="","",IF(COUNTIF('Renda Variável'!$H$27:H83,D57)&gt;1,"",C57))),"")</f>
        <v/>
      </c>
      <c r="F57" s="16" t="str">
        <f t="shared" si="0"/>
        <v/>
      </c>
      <c r="G57" s="16" t="str" cm="1">
        <f t="array" ref="G57">IFERROR(INDEX(D:D,F57),"")</f>
        <v/>
      </c>
      <c r="H57" s="16" t="str">
        <f>IF(G57&lt;&gt;"",VLOOKUP(G57,'Renda Variável'!H:I,2,0),"")</f>
        <v/>
      </c>
      <c r="I57" s="17" t="str">
        <f>IF(G57&lt;&gt;"",(SUMIFS('Renda Variável'!M:M,'Renda Variável'!H:H,G57,'Renda Variável'!J:J,"C")-SUMIFS('Renda Variável'!M:M,'Renda Variável'!H:H,G57,'Renda Variável'!J:J,"V"))*VLOOKUP(G57,Tabela1[],2,0),"")</f>
        <v/>
      </c>
      <c r="J57" s="17" t="str">
        <f>IF(
G57&lt;&gt;"",
(SUMIFS('Renda Variável'!M:M,'Renda Variável'!H:H,G57,'Renda Variável'!J:J,"C")-SUMIFS('Renda Variável'!M:M,'Renda Variável'!H:H,G57,'Renda Variável'!J:J,"V")) *
(VLOOKUP(G57,Tabela1[],2,0) -
(SUMIFS('Renda Variável'!Q:Q,'Renda Variável'!H:H,G57,'Renda Variável'!J:J,"C")/SUMIFS('Renda Variável'!M:M,'Renda Variável'!H:H,G57,'Renda Variável'!J:J,"C"))),"")</f>
        <v/>
      </c>
      <c r="R57" s="16">
        <v>57</v>
      </c>
      <c r="S57" s="16" t="str">
        <f>IFERROR(IF('Renda Fixa'!N87&lt;&gt;"",'Renda Fixa'!N87,""),"")</f>
        <v/>
      </c>
      <c r="T57" s="16" t="str">
        <f>IFERROR(IF((SUMIFS('Renda Fixa'!O:O,'Renda Fixa'!N:N,S57,'Renda Fixa'!I:I,"A")-SUMIFS('Renda Fixa'!O:O,'Renda Fixa'!N:N,S57,'Renda Fixa'!I:I,"R"))=0,"",IF(S57="","",IF(COUNTIF('Renda Fixa'!$N$31:N87,S57)&gt;1,"",R57))),"")</f>
        <v/>
      </c>
      <c r="U57" s="16" t="str">
        <f t="shared" si="1"/>
        <v/>
      </c>
      <c r="V57" s="16" t="str" cm="1">
        <f t="array" ref="V57">IFERROR(INDEX(S:S,U57),"")</f>
        <v/>
      </c>
      <c r="W57" s="16" t="str">
        <f>IF(V57&lt;&gt;"",INDEX('Renda Fixa'!J:J,MATCH(V57,'Renda Fixa'!N:N,0)),"")</f>
        <v/>
      </c>
      <c r="X57" s="17" t="str">
        <f>IF(V57&lt;&gt;"",(SUMIFS('Renda Fixa'!O:O,'Renda Fixa'!N:N,V57,'Renda Fixa'!I:I,"A")-SUMIFS('Renda Fixa'!O:O,'Renda Fixa'!N:N,V57,'Renda Fixa'!I:I,"R"))*VLOOKUP(V57,Tabela2[],2,0),"")</f>
        <v/>
      </c>
      <c r="Y57" s="2" t="str">
        <f>IF(
V57&lt;&gt;"",
(SUMIFS('Renda Fixa'!O:O,'Renda Fixa'!N:N,V57,'Renda Fixa'!I:I,"A")-SUMIFS('Renda Fixa'!O:O,'Renda Fixa'!N:N,V57,'Renda Fixa'!I:I,"R")) *
(VLOOKUP(V57,Tabela2[],2,0) -
(SUMIFS('Renda Fixa'!S:S,'Renda Fixa'!N:N,V57,'Renda Fixa'!I:I,"A")/SUMIFS('Renda Fixa'!O:O,'Renda Fixa'!N:N,V57,'Renda Fixa'!I:I,"A"))),"")</f>
        <v/>
      </c>
    </row>
    <row r="58" spans="3:25" x14ac:dyDescent="0.25">
      <c r="C58" s="16">
        <v>58</v>
      </c>
      <c r="D58" s="16" t="str">
        <f>IFERROR(IF('Renda Variável'!H84&lt;&gt;"",'Renda Variável'!H84,""),"")</f>
        <v/>
      </c>
      <c r="E58" s="16" t="str">
        <f>IFERROR(IF((SUMIFS('Renda Variável'!M:M,'Renda Variável'!H:H,D58,'Renda Variável'!J:J,"C")-SUMIFS('Renda Variável'!M:M,'Renda Variável'!H:H,D58,'Renda Variável'!J:J,"V"))=0,"",IF(D58="","",IF(COUNTIF('Renda Variável'!$H$27:H84,D58)&gt;1,"",C58))),"")</f>
        <v/>
      </c>
      <c r="F58" s="16" t="str">
        <f t="shared" si="0"/>
        <v/>
      </c>
      <c r="G58" s="16" t="str" cm="1">
        <f t="array" ref="G58">IFERROR(INDEX(D:D,F58),"")</f>
        <v/>
      </c>
      <c r="H58" s="16" t="str">
        <f>IF(G58&lt;&gt;"",VLOOKUP(G58,'Renda Variável'!H:I,2,0),"")</f>
        <v/>
      </c>
      <c r="I58" s="17" t="str">
        <f>IF(G58&lt;&gt;"",(SUMIFS('Renda Variável'!M:M,'Renda Variável'!H:H,G58,'Renda Variável'!J:J,"C")-SUMIFS('Renda Variável'!M:M,'Renda Variável'!H:H,G58,'Renda Variável'!J:J,"V"))*VLOOKUP(G58,Tabela1[],2,0),"")</f>
        <v/>
      </c>
      <c r="J58" s="17" t="str">
        <f>IF(
G58&lt;&gt;"",
(SUMIFS('Renda Variável'!M:M,'Renda Variável'!H:H,G58,'Renda Variável'!J:J,"C")-SUMIFS('Renda Variável'!M:M,'Renda Variável'!H:H,G58,'Renda Variável'!J:J,"V")) *
(VLOOKUP(G58,Tabela1[],2,0) -
(SUMIFS('Renda Variável'!Q:Q,'Renda Variável'!H:H,G58,'Renda Variável'!J:J,"C")/SUMIFS('Renda Variável'!M:M,'Renda Variável'!H:H,G58,'Renda Variável'!J:J,"C"))),"")</f>
        <v/>
      </c>
      <c r="R58" s="16">
        <v>58</v>
      </c>
      <c r="S58" s="16" t="str">
        <f>IFERROR(IF('Renda Fixa'!N88&lt;&gt;"",'Renda Fixa'!N88,""),"")</f>
        <v/>
      </c>
      <c r="T58" s="16" t="str">
        <f>IFERROR(IF((SUMIFS('Renda Fixa'!O:O,'Renda Fixa'!N:N,S58,'Renda Fixa'!I:I,"A")-SUMIFS('Renda Fixa'!O:O,'Renda Fixa'!N:N,S58,'Renda Fixa'!I:I,"R"))=0,"",IF(S58="","",IF(COUNTIF('Renda Fixa'!$N$31:N88,S58)&gt;1,"",R58))),"")</f>
        <v/>
      </c>
      <c r="U58" s="16" t="str">
        <f t="shared" si="1"/>
        <v/>
      </c>
      <c r="V58" s="16" t="str" cm="1">
        <f t="array" ref="V58">IFERROR(INDEX(S:S,U58),"")</f>
        <v/>
      </c>
      <c r="W58" s="16" t="str">
        <f>IF(V58&lt;&gt;"",INDEX('Renda Fixa'!J:J,MATCH(V58,'Renda Fixa'!N:N,0)),"")</f>
        <v/>
      </c>
      <c r="X58" s="17" t="str">
        <f>IF(V58&lt;&gt;"",(SUMIFS('Renda Fixa'!O:O,'Renda Fixa'!N:N,V58,'Renda Fixa'!I:I,"A")-SUMIFS('Renda Fixa'!O:O,'Renda Fixa'!N:N,V58,'Renda Fixa'!I:I,"R"))*VLOOKUP(V58,Tabela2[],2,0),"")</f>
        <v/>
      </c>
      <c r="Y58" s="2" t="str">
        <f>IF(
V58&lt;&gt;"",
(SUMIFS('Renda Fixa'!O:O,'Renda Fixa'!N:N,V58,'Renda Fixa'!I:I,"A")-SUMIFS('Renda Fixa'!O:O,'Renda Fixa'!N:N,V58,'Renda Fixa'!I:I,"R")) *
(VLOOKUP(V58,Tabela2[],2,0) -
(SUMIFS('Renda Fixa'!S:S,'Renda Fixa'!N:N,V58,'Renda Fixa'!I:I,"A")/SUMIFS('Renda Fixa'!O:O,'Renda Fixa'!N:N,V58,'Renda Fixa'!I:I,"A"))),"")</f>
        <v/>
      </c>
    </row>
    <row r="59" spans="3:25" x14ac:dyDescent="0.25">
      <c r="C59" s="16">
        <v>59</v>
      </c>
      <c r="D59" s="16" t="str">
        <f>IFERROR(IF('Renda Variável'!H85&lt;&gt;"",'Renda Variável'!H85,""),"")</f>
        <v/>
      </c>
      <c r="E59" s="16" t="str">
        <f>IFERROR(IF((SUMIFS('Renda Variável'!M:M,'Renda Variável'!H:H,D59,'Renda Variável'!J:J,"C")-SUMIFS('Renda Variável'!M:M,'Renda Variável'!H:H,D59,'Renda Variável'!J:J,"V"))=0,"",IF(D59="","",IF(COUNTIF('Renda Variável'!$H$27:H85,D59)&gt;1,"",C59))),"")</f>
        <v/>
      </c>
      <c r="F59" s="16" t="str">
        <f t="shared" si="0"/>
        <v/>
      </c>
      <c r="G59" s="16" t="str" cm="1">
        <f t="array" ref="G59">IFERROR(INDEX(D:D,F59),"")</f>
        <v/>
      </c>
      <c r="H59" s="16" t="str">
        <f>IF(G59&lt;&gt;"",VLOOKUP(G59,'Renda Variável'!H:I,2,0),"")</f>
        <v/>
      </c>
      <c r="I59" s="17" t="str">
        <f>IF(G59&lt;&gt;"",(SUMIFS('Renda Variável'!M:M,'Renda Variável'!H:H,G59,'Renda Variável'!J:J,"C")-SUMIFS('Renda Variável'!M:M,'Renda Variável'!H:H,G59,'Renda Variável'!J:J,"V"))*VLOOKUP(G59,Tabela1[],2,0),"")</f>
        <v/>
      </c>
      <c r="J59" s="17" t="str">
        <f>IF(
G59&lt;&gt;"",
(SUMIFS('Renda Variável'!M:M,'Renda Variável'!H:H,G59,'Renda Variável'!J:J,"C")-SUMIFS('Renda Variável'!M:M,'Renda Variável'!H:H,G59,'Renda Variável'!J:J,"V")) *
(VLOOKUP(G59,Tabela1[],2,0) -
(SUMIFS('Renda Variável'!Q:Q,'Renda Variável'!H:H,G59,'Renda Variável'!J:J,"C")/SUMIFS('Renda Variável'!M:M,'Renda Variável'!H:H,G59,'Renda Variável'!J:J,"C"))),"")</f>
        <v/>
      </c>
      <c r="R59" s="16">
        <v>59</v>
      </c>
      <c r="S59" s="16" t="str">
        <f>IFERROR(IF('Renda Fixa'!N89&lt;&gt;"",'Renda Fixa'!N89,""),"")</f>
        <v/>
      </c>
      <c r="T59" s="16" t="str">
        <f>IFERROR(IF((SUMIFS('Renda Fixa'!O:O,'Renda Fixa'!N:N,S59,'Renda Fixa'!I:I,"A")-SUMIFS('Renda Fixa'!O:O,'Renda Fixa'!N:N,S59,'Renda Fixa'!I:I,"R"))=0,"",IF(S59="","",IF(COUNTIF('Renda Fixa'!$N$31:N89,S59)&gt;1,"",R59))),"")</f>
        <v/>
      </c>
      <c r="U59" s="16" t="str">
        <f t="shared" si="1"/>
        <v/>
      </c>
      <c r="V59" s="16" t="str" cm="1">
        <f t="array" ref="V59">IFERROR(INDEX(S:S,U59),"")</f>
        <v/>
      </c>
      <c r="W59" s="16" t="str">
        <f>IF(V59&lt;&gt;"",INDEX('Renda Fixa'!J:J,MATCH(V59,'Renda Fixa'!N:N,0)),"")</f>
        <v/>
      </c>
      <c r="X59" s="17" t="str">
        <f>IF(V59&lt;&gt;"",(SUMIFS('Renda Fixa'!O:O,'Renda Fixa'!N:N,V59,'Renda Fixa'!I:I,"A")-SUMIFS('Renda Fixa'!O:O,'Renda Fixa'!N:N,V59,'Renda Fixa'!I:I,"R"))*VLOOKUP(V59,Tabela2[],2,0),"")</f>
        <v/>
      </c>
      <c r="Y59" s="2" t="str">
        <f>IF(
V59&lt;&gt;"",
(SUMIFS('Renda Fixa'!O:O,'Renda Fixa'!N:N,V59,'Renda Fixa'!I:I,"A")-SUMIFS('Renda Fixa'!O:O,'Renda Fixa'!N:N,V59,'Renda Fixa'!I:I,"R")) *
(VLOOKUP(V59,Tabela2[],2,0) -
(SUMIFS('Renda Fixa'!S:S,'Renda Fixa'!N:N,V59,'Renda Fixa'!I:I,"A")/SUMIFS('Renda Fixa'!O:O,'Renda Fixa'!N:N,V59,'Renda Fixa'!I:I,"A"))),"")</f>
        <v/>
      </c>
    </row>
    <row r="60" spans="3:25" x14ac:dyDescent="0.25">
      <c r="C60" s="16">
        <v>60</v>
      </c>
      <c r="D60" s="16" t="str">
        <f>IFERROR(IF('Renda Variável'!H86&lt;&gt;"",'Renda Variável'!H86,""),"")</f>
        <v/>
      </c>
      <c r="E60" s="16" t="str">
        <f>IFERROR(IF((SUMIFS('Renda Variável'!M:M,'Renda Variável'!H:H,D60,'Renda Variável'!J:J,"C")-SUMIFS('Renda Variável'!M:M,'Renda Variável'!H:H,D60,'Renda Variável'!J:J,"V"))=0,"",IF(D60="","",IF(COUNTIF('Renda Variável'!$H$27:H86,D60)&gt;1,"",C60))),"")</f>
        <v/>
      </c>
      <c r="F60" s="16" t="str">
        <f t="shared" si="0"/>
        <v/>
      </c>
      <c r="G60" s="16" t="str" cm="1">
        <f t="array" ref="G60">IFERROR(INDEX(D:D,F60),"")</f>
        <v/>
      </c>
      <c r="H60" s="16" t="str">
        <f>IF(G60&lt;&gt;"",VLOOKUP(G60,'Renda Variável'!H:I,2,0),"")</f>
        <v/>
      </c>
      <c r="I60" s="17" t="str">
        <f>IF(G60&lt;&gt;"",(SUMIFS('Renda Variável'!M:M,'Renda Variável'!H:H,G60,'Renda Variável'!J:J,"C")-SUMIFS('Renda Variável'!M:M,'Renda Variável'!H:H,G60,'Renda Variável'!J:J,"V"))*VLOOKUP(G60,Tabela1[],2,0),"")</f>
        <v/>
      </c>
      <c r="J60" s="17" t="str">
        <f>IF(
G60&lt;&gt;"",
(SUMIFS('Renda Variável'!M:M,'Renda Variável'!H:H,G60,'Renda Variável'!J:J,"C")-SUMIFS('Renda Variável'!M:M,'Renda Variável'!H:H,G60,'Renda Variável'!J:J,"V")) *
(VLOOKUP(G60,Tabela1[],2,0) -
(SUMIFS('Renda Variável'!Q:Q,'Renda Variável'!H:H,G60,'Renda Variável'!J:J,"C")/SUMIFS('Renda Variável'!M:M,'Renda Variável'!H:H,G60,'Renda Variável'!J:J,"C"))),"")</f>
        <v/>
      </c>
      <c r="R60" s="16">
        <v>60</v>
      </c>
      <c r="S60" s="16" t="str">
        <f>IFERROR(IF('Renda Fixa'!N90&lt;&gt;"",'Renda Fixa'!N90,""),"")</f>
        <v/>
      </c>
      <c r="T60" s="16" t="str">
        <f>IFERROR(IF((SUMIFS('Renda Fixa'!O:O,'Renda Fixa'!N:N,S60,'Renda Fixa'!I:I,"A")-SUMIFS('Renda Fixa'!O:O,'Renda Fixa'!N:N,S60,'Renda Fixa'!I:I,"R"))=0,"",IF(S60="","",IF(COUNTIF('Renda Fixa'!$N$31:N90,S60)&gt;1,"",R60))),"")</f>
        <v/>
      </c>
      <c r="U60" s="16" t="str">
        <f t="shared" si="1"/>
        <v/>
      </c>
      <c r="V60" s="16" t="str" cm="1">
        <f t="array" ref="V60">IFERROR(INDEX(S:S,U60),"")</f>
        <v/>
      </c>
      <c r="W60" s="16" t="str">
        <f>IF(V60&lt;&gt;"",INDEX('Renda Fixa'!J:J,MATCH(V60,'Renda Fixa'!N:N,0)),"")</f>
        <v/>
      </c>
      <c r="X60" s="17" t="str">
        <f>IF(V60&lt;&gt;"",(SUMIFS('Renda Fixa'!O:O,'Renda Fixa'!N:N,V60,'Renda Fixa'!I:I,"A")-SUMIFS('Renda Fixa'!O:O,'Renda Fixa'!N:N,V60,'Renda Fixa'!I:I,"R"))*VLOOKUP(V60,Tabela2[],2,0),"")</f>
        <v/>
      </c>
      <c r="Y60" s="2" t="str">
        <f>IF(
V60&lt;&gt;"",
(SUMIFS('Renda Fixa'!O:O,'Renda Fixa'!N:N,V60,'Renda Fixa'!I:I,"A")-SUMIFS('Renda Fixa'!O:O,'Renda Fixa'!N:N,V60,'Renda Fixa'!I:I,"R")) *
(VLOOKUP(V60,Tabela2[],2,0) -
(SUMIFS('Renda Fixa'!S:S,'Renda Fixa'!N:N,V60,'Renda Fixa'!I:I,"A")/SUMIFS('Renda Fixa'!O:O,'Renda Fixa'!N:N,V60,'Renda Fixa'!I:I,"A"))),"")</f>
        <v/>
      </c>
    </row>
    <row r="61" spans="3:25" x14ac:dyDescent="0.25">
      <c r="C61" s="16">
        <v>61</v>
      </c>
      <c r="D61" s="16" t="str">
        <f>IFERROR(IF('Renda Variável'!H87&lt;&gt;"",'Renda Variável'!H87,""),"")</f>
        <v/>
      </c>
      <c r="E61" s="16" t="str">
        <f>IFERROR(IF((SUMIFS('Renda Variável'!M:M,'Renda Variável'!H:H,D61,'Renda Variável'!J:J,"C")-SUMIFS('Renda Variável'!M:M,'Renda Variável'!H:H,D61,'Renda Variável'!J:J,"V"))=0,"",IF(D61="","",IF(COUNTIF('Renda Variável'!$H$27:H87,D61)&gt;1,"",C61))),"")</f>
        <v/>
      </c>
      <c r="F61" s="16" t="str">
        <f t="shared" si="0"/>
        <v/>
      </c>
      <c r="G61" s="16" t="str" cm="1">
        <f t="array" ref="G61">IFERROR(INDEX(D:D,F61),"")</f>
        <v/>
      </c>
      <c r="H61" s="16" t="str">
        <f>IF(G61&lt;&gt;"",VLOOKUP(G61,'Renda Variável'!H:I,2,0),"")</f>
        <v/>
      </c>
      <c r="I61" s="17" t="str">
        <f>IF(G61&lt;&gt;"",(SUMIFS('Renda Variável'!M:M,'Renda Variável'!H:H,G61,'Renda Variável'!J:J,"C")-SUMIFS('Renda Variável'!M:M,'Renda Variável'!H:H,G61,'Renda Variável'!J:J,"V"))*VLOOKUP(G61,Tabela1[],2,0),"")</f>
        <v/>
      </c>
      <c r="J61" s="17" t="str">
        <f>IF(
G61&lt;&gt;"",
(SUMIFS('Renda Variável'!M:M,'Renda Variável'!H:H,G61,'Renda Variável'!J:J,"C")-SUMIFS('Renda Variável'!M:M,'Renda Variável'!H:H,G61,'Renda Variável'!J:J,"V")) *
(VLOOKUP(G61,Tabela1[],2,0) -
(SUMIFS('Renda Variável'!Q:Q,'Renda Variável'!H:H,G61,'Renda Variável'!J:J,"C")/SUMIFS('Renda Variável'!M:M,'Renda Variável'!H:H,G61,'Renda Variável'!J:J,"C"))),"")</f>
        <v/>
      </c>
      <c r="R61" s="16">
        <v>61</v>
      </c>
      <c r="S61" s="16" t="str">
        <f>IFERROR(IF('Renda Fixa'!N91&lt;&gt;"",'Renda Fixa'!N91,""),"")</f>
        <v/>
      </c>
      <c r="T61" s="16" t="str">
        <f>IFERROR(IF((SUMIFS('Renda Fixa'!O:O,'Renda Fixa'!N:N,S61,'Renda Fixa'!I:I,"A")-SUMIFS('Renda Fixa'!O:O,'Renda Fixa'!N:N,S61,'Renda Fixa'!I:I,"R"))=0,"",IF(S61="","",IF(COUNTIF('Renda Fixa'!$N$31:N91,S61)&gt;1,"",R61))),"")</f>
        <v/>
      </c>
      <c r="U61" s="16" t="str">
        <f t="shared" si="1"/>
        <v/>
      </c>
      <c r="V61" s="16" t="str" cm="1">
        <f t="array" ref="V61">IFERROR(INDEX(S:S,U61),"")</f>
        <v/>
      </c>
      <c r="W61" s="16" t="str">
        <f>IF(V61&lt;&gt;"",INDEX('Renda Fixa'!J:J,MATCH(V61,'Renda Fixa'!N:N,0)),"")</f>
        <v/>
      </c>
      <c r="X61" s="17" t="str">
        <f>IF(V61&lt;&gt;"",(SUMIFS('Renda Fixa'!O:O,'Renda Fixa'!N:N,V61,'Renda Fixa'!I:I,"A")-SUMIFS('Renda Fixa'!O:O,'Renda Fixa'!N:N,V61,'Renda Fixa'!I:I,"R"))*VLOOKUP(V61,Tabela2[],2,0),"")</f>
        <v/>
      </c>
      <c r="Y61" s="2" t="str">
        <f>IF(
V61&lt;&gt;"",
(SUMIFS('Renda Fixa'!O:O,'Renda Fixa'!N:N,V61,'Renda Fixa'!I:I,"A")-SUMIFS('Renda Fixa'!O:O,'Renda Fixa'!N:N,V61,'Renda Fixa'!I:I,"R")) *
(VLOOKUP(V61,Tabela2[],2,0) -
(SUMIFS('Renda Fixa'!S:S,'Renda Fixa'!N:N,V61,'Renda Fixa'!I:I,"A")/SUMIFS('Renda Fixa'!O:O,'Renda Fixa'!N:N,V61,'Renda Fixa'!I:I,"A"))),"")</f>
        <v/>
      </c>
    </row>
    <row r="62" spans="3:25" x14ac:dyDescent="0.25">
      <c r="C62" s="16">
        <v>62</v>
      </c>
      <c r="D62" s="16" t="str">
        <f>IFERROR(IF('Renda Variável'!H88&lt;&gt;"",'Renda Variável'!H88,""),"")</f>
        <v/>
      </c>
      <c r="E62" s="16" t="str">
        <f>IFERROR(IF((SUMIFS('Renda Variável'!M:M,'Renda Variável'!H:H,D62,'Renda Variável'!J:J,"C")-SUMIFS('Renda Variável'!M:M,'Renda Variável'!H:H,D62,'Renda Variável'!J:J,"V"))=0,"",IF(D62="","",IF(COUNTIF('Renda Variável'!$H$27:H88,D62)&gt;1,"",C62))),"")</f>
        <v/>
      </c>
      <c r="F62" s="16" t="str">
        <f t="shared" si="0"/>
        <v/>
      </c>
      <c r="G62" s="16" t="str" cm="1">
        <f t="array" ref="G62">IFERROR(INDEX(D:D,F62),"")</f>
        <v/>
      </c>
      <c r="H62" s="16" t="str">
        <f>IF(G62&lt;&gt;"",VLOOKUP(G62,'Renda Variável'!H:I,2,0),"")</f>
        <v/>
      </c>
      <c r="I62" s="17" t="str">
        <f>IF(G62&lt;&gt;"",(SUMIFS('Renda Variável'!M:M,'Renda Variável'!H:H,G62,'Renda Variável'!J:J,"C")-SUMIFS('Renda Variável'!M:M,'Renda Variável'!H:H,G62,'Renda Variável'!J:J,"V"))*VLOOKUP(G62,Tabela1[],2,0),"")</f>
        <v/>
      </c>
      <c r="J62" s="17" t="str">
        <f>IF(
G62&lt;&gt;"",
(SUMIFS('Renda Variável'!M:M,'Renda Variável'!H:H,G62,'Renda Variável'!J:J,"C")-SUMIFS('Renda Variável'!M:M,'Renda Variável'!H:H,G62,'Renda Variável'!J:J,"V")) *
(VLOOKUP(G62,Tabela1[],2,0) -
(SUMIFS('Renda Variável'!Q:Q,'Renda Variável'!H:H,G62,'Renda Variável'!J:J,"C")/SUMIFS('Renda Variável'!M:M,'Renda Variável'!H:H,G62,'Renda Variável'!J:J,"C"))),"")</f>
        <v/>
      </c>
      <c r="R62" s="16">
        <v>62</v>
      </c>
      <c r="S62" s="16" t="str">
        <f>IFERROR(IF('Renda Fixa'!N92&lt;&gt;"",'Renda Fixa'!N92,""),"")</f>
        <v/>
      </c>
      <c r="T62" s="16" t="str">
        <f>IFERROR(IF((SUMIFS('Renda Fixa'!O:O,'Renda Fixa'!N:N,S62,'Renda Fixa'!I:I,"A")-SUMIFS('Renda Fixa'!O:O,'Renda Fixa'!N:N,S62,'Renda Fixa'!I:I,"R"))=0,"",IF(S62="","",IF(COUNTIF('Renda Fixa'!$N$31:N92,S62)&gt;1,"",R62))),"")</f>
        <v/>
      </c>
      <c r="U62" s="16" t="str">
        <f t="shared" si="1"/>
        <v/>
      </c>
      <c r="V62" s="16" t="str" cm="1">
        <f t="array" ref="V62">IFERROR(INDEX(S:S,U62),"")</f>
        <v/>
      </c>
      <c r="W62" s="16" t="str">
        <f>IF(V62&lt;&gt;"",INDEX('Renda Fixa'!J:J,MATCH(V62,'Renda Fixa'!N:N,0)),"")</f>
        <v/>
      </c>
      <c r="X62" s="17" t="str">
        <f>IF(V62&lt;&gt;"",(SUMIFS('Renda Fixa'!O:O,'Renda Fixa'!N:N,V62,'Renda Fixa'!I:I,"A")-SUMIFS('Renda Fixa'!O:O,'Renda Fixa'!N:N,V62,'Renda Fixa'!I:I,"R"))*VLOOKUP(V62,Tabela2[],2,0),"")</f>
        <v/>
      </c>
      <c r="Y62" s="2" t="str">
        <f>IF(
V62&lt;&gt;"",
(SUMIFS('Renda Fixa'!O:O,'Renda Fixa'!N:N,V62,'Renda Fixa'!I:I,"A")-SUMIFS('Renda Fixa'!O:O,'Renda Fixa'!N:N,V62,'Renda Fixa'!I:I,"R")) *
(VLOOKUP(V62,Tabela2[],2,0) -
(SUMIFS('Renda Fixa'!S:S,'Renda Fixa'!N:N,V62,'Renda Fixa'!I:I,"A")/SUMIFS('Renda Fixa'!O:O,'Renda Fixa'!N:N,V62,'Renda Fixa'!I:I,"A"))),"")</f>
        <v/>
      </c>
    </row>
    <row r="63" spans="3:25" x14ac:dyDescent="0.25">
      <c r="C63" s="16">
        <v>63</v>
      </c>
      <c r="D63" s="16" t="str">
        <f>IFERROR(IF('Renda Variável'!H89&lt;&gt;"",'Renda Variável'!H89,""),"")</f>
        <v/>
      </c>
      <c r="E63" s="16" t="str">
        <f>IFERROR(IF((SUMIFS('Renda Variável'!M:M,'Renda Variável'!H:H,D63,'Renda Variável'!J:J,"C")-SUMIFS('Renda Variável'!M:M,'Renda Variável'!H:H,D63,'Renda Variável'!J:J,"V"))=0,"",IF(D63="","",IF(COUNTIF('Renda Variável'!$H$27:H89,D63)&gt;1,"",C63))),"")</f>
        <v/>
      </c>
      <c r="F63" s="16" t="str">
        <f t="shared" si="0"/>
        <v/>
      </c>
      <c r="G63" s="16" t="str" cm="1">
        <f t="array" ref="G63">IFERROR(INDEX(D:D,F63),"")</f>
        <v/>
      </c>
      <c r="H63" s="16" t="str">
        <f>IF(G63&lt;&gt;"",VLOOKUP(G63,'Renda Variável'!H:I,2,0),"")</f>
        <v/>
      </c>
      <c r="I63" s="17" t="str">
        <f>IF(G63&lt;&gt;"",(SUMIFS('Renda Variável'!M:M,'Renda Variável'!H:H,G63,'Renda Variável'!J:J,"C")-SUMIFS('Renda Variável'!M:M,'Renda Variável'!H:H,G63,'Renda Variável'!J:J,"V"))*VLOOKUP(G63,Tabela1[],2,0),"")</f>
        <v/>
      </c>
      <c r="J63" s="17" t="str">
        <f>IF(
G63&lt;&gt;"",
(SUMIFS('Renda Variável'!M:M,'Renda Variável'!H:H,G63,'Renda Variável'!J:J,"C")-SUMIFS('Renda Variável'!M:M,'Renda Variável'!H:H,G63,'Renda Variável'!J:J,"V")) *
(VLOOKUP(G63,Tabela1[],2,0) -
(SUMIFS('Renda Variável'!Q:Q,'Renda Variável'!H:H,G63,'Renda Variável'!J:J,"C")/SUMIFS('Renda Variável'!M:M,'Renda Variável'!H:H,G63,'Renda Variável'!J:J,"C"))),"")</f>
        <v/>
      </c>
      <c r="R63" s="16">
        <v>63</v>
      </c>
      <c r="S63" s="16" t="str">
        <f>IFERROR(IF('Renda Fixa'!N93&lt;&gt;"",'Renda Fixa'!N93,""),"")</f>
        <v/>
      </c>
      <c r="T63" s="16" t="str">
        <f>IFERROR(IF((SUMIFS('Renda Fixa'!O:O,'Renda Fixa'!N:N,S63,'Renda Fixa'!I:I,"A")-SUMIFS('Renda Fixa'!O:O,'Renda Fixa'!N:N,S63,'Renda Fixa'!I:I,"R"))=0,"",IF(S63="","",IF(COUNTIF('Renda Fixa'!$N$31:N93,S63)&gt;1,"",R63))),"")</f>
        <v/>
      </c>
      <c r="U63" s="16" t="str">
        <f t="shared" si="1"/>
        <v/>
      </c>
      <c r="V63" s="16" t="str" cm="1">
        <f t="array" ref="V63">IFERROR(INDEX(S:S,U63),"")</f>
        <v/>
      </c>
      <c r="W63" s="16" t="str">
        <f>IF(V63&lt;&gt;"",INDEX('Renda Fixa'!J:J,MATCH(V63,'Renda Fixa'!N:N,0)),"")</f>
        <v/>
      </c>
      <c r="X63" s="17" t="str">
        <f>IF(V63&lt;&gt;"",(SUMIFS('Renda Fixa'!O:O,'Renda Fixa'!N:N,V63,'Renda Fixa'!I:I,"A")-SUMIFS('Renda Fixa'!O:O,'Renda Fixa'!N:N,V63,'Renda Fixa'!I:I,"R"))*VLOOKUP(V63,Tabela2[],2,0),"")</f>
        <v/>
      </c>
      <c r="Y63" s="2" t="str">
        <f>IF(
V63&lt;&gt;"",
(SUMIFS('Renda Fixa'!O:O,'Renda Fixa'!N:N,V63,'Renda Fixa'!I:I,"A")-SUMIFS('Renda Fixa'!O:O,'Renda Fixa'!N:N,V63,'Renda Fixa'!I:I,"R")) *
(VLOOKUP(V63,Tabela2[],2,0) -
(SUMIFS('Renda Fixa'!S:S,'Renda Fixa'!N:N,V63,'Renda Fixa'!I:I,"A")/SUMIFS('Renda Fixa'!O:O,'Renda Fixa'!N:N,V63,'Renda Fixa'!I:I,"A"))),"")</f>
        <v/>
      </c>
    </row>
    <row r="64" spans="3:25" x14ac:dyDescent="0.25">
      <c r="C64" s="16">
        <v>64</v>
      </c>
      <c r="D64" s="16" t="str">
        <f>IFERROR(IF('Renda Variável'!H90&lt;&gt;"",'Renda Variável'!H90,""),"")</f>
        <v/>
      </c>
      <c r="E64" s="16" t="str">
        <f>IFERROR(IF((SUMIFS('Renda Variável'!M:M,'Renda Variável'!H:H,D64,'Renda Variável'!J:J,"C")-SUMIFS('Renda Variável'!M:M,'Renda Variável'!H:H,D64,'Renda Variável'!J:J,"V"))=0,"",IF(D64="","",IF(COUNTIF('Renda Variável'!$H$27:H90,D64)&gt;1,"",C64))),"")</f>
        <v/>
      </c>
      <c r="F64" s="16" t="str">
        <f t="shared" si="0"/>
        <v/>
      </c>
      <c r="G64" s="16" t="str" cm="1">
        <f t="array" ref="G64">IFERROR(INDEX(D:D,F64),"")</f>
        <v/>
      </c>
      <c r="H64" s="16" t="str">
        <f>IF(G64&lt;&gt;"",VLOOKUP(G64,'Renda Variável'!H:I,2,0),"")</f>
        <v/>
      </c>
      <c r="I64" s="17" t="str">
        <f>IF(G64&lt;&gt;"",(SUMIFS('Renda Variável'!M:M,'Renda Variável'!H:H,G64,'Renda Variável'!J:J,"C")-SUMIFS('Renda Variável'!M:M,'Renda Variável'!H:H,G64,'Renda Variável'!J:J,"V"))*VLOOKUP(G64,Tabela1[],2,0),"")</f>
        <v/>
      </c>
      <c r="J64" s="17" t="str">
        <f>IF(
G64&lt;&gt;"",
(SUMIFS('Renda Variável'!M:M,'Renda Variável'!H:H,G64,'Renda Variável'!J:J,"C")-SUMIFS('Renda Variável'!M:M,'Renda Variável'!H:H,G64,'Renda Variável'!J:J,"V")) *
(VLOOKUP(G64,Tabela1[],2,0) -
(SUMIFS('Renda Variável'!Q:Q,'Renda Variável'!H:H,G64,'Renda Variável'!J:J,"C")/SUMIFS('Renda Variável'!M:M,'Renda Variável'!H:H,G64,'Renda Variável'!J:J,"C"))),"")</f>
        <v/>
      </c>
      <c r="R64" s="16">
        <v>64</v>
      </c>
      <c r="S64" s="16" t="str">
        <f>IFERROR(IF('Renda Fixa'!N94&lt;&gt;"",'Renda Fixa'!N94,""),"")</f>
        <v/>
      </c>
      <c r="T64" s="16" t="str">
        <f>IFERROR(IF((SUMIFS('Renda Fixa'!O:O,'Renda Fixa'!N:N,S64,'Renda Fixa'!I:I,"A")-SUMIFS('Renda Fixa'!O:O,'Renda Fixa'!N:N,S64,'Renda Fixa'!I:I,"R"))=0,"",IF(S64="","",IF(COUNTIF('Renda Fixa'!$N$31:N94,S64)&gt;1,"",R64))),"")</f>
        <v/>
      </c>
      <c r="U64" s="16" t="str">
        <f t="shared" si="1"/>
        <v/>
      </c>
      <c r="V64" s="16" t="str" cm="1">
        <f t="array" ref="V64">IFERROR(INDEX(S:S,U64),"")</f>
        <v/>
      </c>
      <c r="W64" s="16" t="str">
        <f>IF(V64&lt;&gt;"",INDEX('Renda Fixa'!J:J,MATCH(V64,'Renda Fixa'!N:N,0)),"")</f>
        <v/>
      </c>
      <c r="X64" s="17" t="str">
        <f>IF(V64&lt;&gt;"",(SUMIFS('Renda Fixa'!O:O,'Renda Fixa'!N:N,V64,'Renda Fixa'!I:I,"A")-SUMIFS('Renda Fixa'!O:O,'Renda Fixa'!N:N,V64,'Renda Fixa'!I:I,"R"))*VLOOKUP(V64,Tabela2[],2,0),"")</f>
        <v/>
      </c>
      <c r="Y64" s="2" t="str">
        <f>IF(
V64&lt;&gt;"",
(SUMIFS('Renda Fixa'!O:O,'Renda Fixa'!N:N,V64,'Renda Fixa'!I:I,"A")-SUMIFS('Renda Fixa'!O:O,'Renda Fixa'!N:N,V64,'Renda Fixa'!I:I,"R")) *
(VLOOKUP(V64,Tabela2[],2,0) -
(SUMIFS('Renda Fixa'!S:S,'Renda Fixa'!N:N,V64,'Renda Fixa'!I:I,"A")/SUMIFS('Renda Fixa'!O:O,'Renda Fixa'!N:N,V64,'Renda Fixa'!I:I,"A"))),"")</f>
        <v/>
      </c>
    </row>
    <row r="65" spans="3:25" x14ac:dyDescent="0.25">
      <c r="C65" s="16">
        <v>65</v>
      </c>
      <c r="D65" s="16" t="str">
        <f>IFERROR(IF('Renda Variável'!H91&lt;&gt;"",'Renda Variável'!H91,""),"")</f>
        <v/>
      </c>
      <c r="E65" s="16" t="str">
        <f>IFERROR(IF((SUMIFS('Renda Variável'!M:M,'Renda Variável'!H:H,D65,'Renda Variável'!J:J,"C")-SUMIFS('Renda Variável'!M:M,'Renda Variável'!H:H,D65,'Renda Variável'!J:J,"V"))=0,"",IF(D65="","",IF(COUNTIF('Renda Variável'!$H$27:H91,D65)&gt;1,"",C65))),"")</f>
        <v/>
      </c>
      <c r="F65" s="16" t="str">
        <f t="shared" ref="F65:F128" si="2">IFERROR(SMALL(E:E,C65),"")</f>
        <v/>
      </c>
      <c r="G65" s="16" t="str" cm="1">
        <f t="array" ref="G65">IFERROR(INDEX(D:D,F65),"")</f>
        <v/>
      </c>
      <c r="H65" s="16" t="str">
        <f>IF(G65&lt;&gt;"",VLOOKUP(G65,'Renda Variável'!H:I,2,0),"")</f>
        <v/>
      </c>
      <c r="I65" s="17" t="str">
        <f>IF(G65&lt;&gt;"",(SUMIFS('Renda Variável'!M:M,'Renda Variável'!H:H,G65,'Renda Variável'!J:J,"C")-SUMIFS('Renda Variável'!M:M,'Renda Variável'!H:H,G65,'Renda Variável'!J:J,"V"))*VLOOKUP(G65,Tabela1[],2,0),"")</f>
        <v/>
      </c>
      <c r="J65" s="17" t="str">
        <f>IF(
G65&lt;&gt;"",
(SUMIFS('Renda Variável'!M:M,'Renda Variável'!H:H,G65,'Renda Variável'!J:J,"C")-SUMIFS('Renda Variável'!M:M,'Renda Variável'!H:H,G65,'Renda Variável'!J:J,"V")) *
(VLOOKUP(G65,Tabela1[],2,0) -
(SUMIFS('Renda Variável'!Q:Q,'Renda Variável'!H:H,G65,'Renda Variável'!J:J,"C")/SUMIFS('Renda Variável'!M:M,'Renda Variável'!H:H,G65,'Renda Variável'!J:J,"C"))),"")</f>
        <v/>
      </c>
      <c r="R65" s="16">
        <v>65</v>
      </c>
      <c r="S65" s="16" t="str">
        <f>IFERROR(IF('Renda Fixa'!N95&lt;&gt;"",'Renda Fixa'!N95,""),"")</f>
        <v/>
      </c>
      <c r="T65" s="16" t="str">
        <f>IFERROR(IF((SUMIFS('Renda Fixa'!O:O,'Renda Fixa'!N:N,S65,'Renda Fixa'!I:I,"A")-SUMIFS('Renda Fixa'!O:O,'Renda Fixa'!N:N,S65,'Renda Fixa'!I:I,"R"))=0,"",IF(S65="","",IF(COUNTIF('Renda Fixa'!$N$31:N95,S65)&gt;1,"",R65))),"")</f>
        <v/>
      </c>
      <c r="U65" s="16" t="str">
        <f t="shared" ref="U65:U128" si="3">IFERROR(SMALL(T:T,R65),"")</f>
        <v/>
      </c>
      <c r="V65" s="16" t="str" cm="1">
        <f t="array" ref="V65">IFERROR(INDEX(S:S,U65),"")</f>
        <v/>
      </c>
      <c r="W65" s="16" t="str">
        <f>IF(V65&lt;&gt;"",INDEX('Renda Fixa'!J:J,MATCH(V65,'Renda Fixa'!N:N,0)),"")</f>
        <v/>
      </c>
      <c r="X65" s="17" t="str">
        <f>IF(V65&lt;&gt;"",(SUMIFS('Renda Fixa'!O:O,'Renda Fixa'!N:N,V65,'Renda Fixa'!I:I,"A")-SUMIFS('Renda Fixa'!O:O,'Renda Fixa'!N:N,V65,'Renda Fixa'!I:I,"R"))*VLOOKUP(V65,Tabela2[],2,0),"")</f>
        <v/>
      </c>
      <c r="Y65" s="2" t="str">
        <f>IF(
V65&lt;&gt;"",
(SUMIFS('Renda Fixa'!O:O,'Renda Fixa'!N:N,V65,'Renda Fixa'!I:I,"A")-SUMIFS('Renda Fixa'!O:O,'Renda Fixa'!N:N,V65,'Renda Fixa'!I:I,"R")) *
(VLOOKUP(V65,Tabela2[],2,0) -
(SUMIFS('Renda Fixa'!S:S,'Renda Fixa'!N:N,V65,'Renda Fixa'!I:I,"A")/SUMIFS('Renda Fixa'!O:O,'Renda Fixa'!N:N,V65,'Renda Fixa'!I:I,"A"))),"")</f>
        <v/>
      </c>
    </row>
    <row r="66" spans="3:25" x14ac:dyDescent="0.25">
      <c r="C66" s="16">
        <v>66</v>
      </c>
      <c r="D66" s="16" t="str">
        <f>IFERROR(IF('Renda Variável'!H92&lt;&gt;"",'Renda Variável'!H92,""),"")</f>
        <v/>
      </c>
      <c r="E66" s="16" t="str">
        <f>IFERROR(IF((SUMIFS('Renda Variável'!M:M,'Renda Variável'!H:H,D66,'Renda Variável'!J:J,"C")-SUMIFS('Renda Variável'!M:M,'Renda Variável'!H:H,D66,'Renda Variável'!J:J,"V"))=0,"",IF(D66="","",IF(COUNTIF('Renda Variável'!$H$27:H92,D66)&gt;1,"",C66))),"")</f>
        <v/>
      </c>
      <c r="F66" s="16" t="str">
        <f t="shared" si="2"/>
        <v/>
      </c>
      <c r="G66" s="16" t="str" cm="1">
        <f t="array" ref="G66">IFERROR(INDEX(D:D,F66),"")</f>
        <v/>
      </c>
      <c r="H66" s="16" t="str">
        <f>IF(G66&lt;&gt;"",VLOOKUP(G66,'Renda Variável'!H:I,2,0),"")</f>
        <v/>
      </c>
      <c r="I66" s="17" t="str">
        <f>IF(G66&lt;&gt;"",(SUMIFS('Renda Variável'!M:M,'Renda Variável'!H:H,G66,'Renda Variável'!J:J,"C")-SUMIFS('Renda Variável'!M:M,'Renda Variável'!H:H,G66,'Renda Variável'!J:J,"V"))*VLOOKUP(G66,Tabela1[],2,0),"")</f>
        <v/>
      </c>
      <c r="J66" s="17" t="str">
        <f>IF(
G66&lt;&gt;"",
(SUMIFS('Renda Variável'!M:M,'Renda Variável'!H:H,G66,'Renda Variável'!J:J,"C")-SUMIFS('Renda Variável'!M:M,'Renda Variável'!H:H,G66,'Renda Variável'!J:J,"V")) *
(VLOOKUP(G66,Tabela1[],2,0) -
(SUMIFS('Renda Variável'!Q:Q,'Renda Variável'!H:H,G66,'Renda Variável'!J:J,"C")/SUMIFS('Renda Variável'!M:M,'Renda Variável'!H:H,G66,'Renda Variável'!J:J,"C"))),"")</f>
        <v/>
      </c>
      <c r="R66" s="16">
        <v>66</v>
      </c>
      <c r="S66" s="16" t="str">
        <f>IFERROR(IF('Renda Fixa'!N96&lt;&gt;"",'Renda Fixa'!N96,""),"")</f>
        <v/>
      </c>
      <c r="T66" s="16" t="str">
        <f>IFERROR(IF((SUMIFS('Renda Fixa'!O:O,'Renda Fixa'!N:N,S66,'Renda Fixa'!I:I,"A")-SUMIFS('Renda Fixa'!O:O,'Renda Fixa'!N:N,S66,'Renda Fixa'!I:I,"R"))=0,"",IF(S66="","",IF(COUNTIF('Renda Fixa'!$N$31:N96,S66)&gt;1,"",R66))),"")</f>
        <v/>
      </c>
      <c r="U66" s="16" t="str">
        <f t="shared" si="3"/>
        <v/>
      </c>
      <c r="V66" s="16" t="str" cm="1">
        <f t="array" ref="V66">IFERROR(INDEX(S:S,U66),"")</f>
        <v/>
      </c>
      <c r="W66" s="16" t="str">
        <f>IF(V66&lt;&gt;"",INDEX('Renda Fixa'!J:J,MATCH(V66,'Renda Fixa'!N:N,0)),"")</f>
        <v/>
      </c>
      <c r="X66" s="17" t="str">
        <f>IF(V66&lt;&gt;"",(SUMIFS('Renda Fixa'!O:O,'Renda Fixa'!N:N,V66,'Renda Fixa'!I:I,"A")-SUMIFS('Renda Fixa'!O:O,'Renda Fixa'!N:N,V66,'Renda Fixa'!I:I,"R"))*VLOOKUP(V66,Tabela2[],2,0),"")</f>
        <v/>
      </c>
      <c r="Y66" s="2" t="str">
        <f>IF(
V66&lt;&gt;"",
(SUMIFS('Renda Fixa'!O:O,'Renda Fixa'!N:N,V66,'Renda Fixa'!I:I,"A")-SUMIFS('Renda Fixa'!O:O,'Renda Fixa'!N:N,V66,'Renda Fixa'!I:I,"R")) *
(VLOOKUP(V66,Tabela2[],2,0) -
(SUMIFS('Renda Fixa'!S:S,'Renda Fixa'!N:N,V66,'Renda Fixa'!I:I,"A")/SUMIFS('Renda Fixa'!O:O,'Renda Fixa'!N:N,V66,'Renda Fixa'!I:I,"A"))),"")</f>
        <v/>
      </c>
    </row>
    <row r="67" spans="3:25" x14ac:dyDescent="0.25">
      <c r="C67" s="16">
        <v>67</v>
      </c>
      <c r="D67" s="16" t="str">
        <f>IFERROR(IF('Renda Variável'!H93&lt;&gt;"",'Renda Variável'!H93,""),"")</f>
        <v/>
      </c>
      <c r="E67" s="16" t="str">
        <f>IFERROR(IF((SUMIFS('Renda Variável'!M:M,'Renda Variável'!H:H,D67,'Renda Variável'!J:J,"C")-SUMIFS('Renda Variável'!M:M,'Renda Variável'!H:H,D67,'Renda Variável'!J:J,"V"))=0,"",IF(D67="","",IF(COUNTIF('Renda Variável'!$H$27:H93,D67)&gt;1,"",C67))),"")</f>
        <v/>
      </c>
      <c r="F67" s="16" t="str">
        <f t="shared" si="2"/>
        <v/>
      </c>
      <c r="G67" s="16" t="str" cm="1">
        <f t="array" ref="G67">IFERROR(INDEX(D:D,F67),"")</f>
        <v/>
      </c>
      <c r="H67" s="16" t="str">
        <f>IF(G67&lt;&gt;"",VLOOKUP(G67,'Renda Variável'!H:I,2,0),"")</f>
        <v/>
      </c>
      <c r="I67" s="17" t="str">
        <f>IF(G67&lt;&gt;"",(SUMIFS('Renda Variável'!M:M,'Renda Variável'!H:H,G67,'Renda Variável'!J:J,"C")-SUMIFS('Renda Variável'!M:M,'Renda Variável'!H:H,G67,'Renda Variável'!J:J,"V"))*VLOOKUP(G67,Tabela1[],2,0),"")</f>
        <v/>
      </c>
      <c r="J67" s="17" t="str">
        <f>IF(
G67&lt;&gt;"",
(SUMIFS('Renda Variável'!M:M,'Renda Variável'!H:H,G67,'Renda Variável'!J:J,"C")-SUMIFS('Renda Variável'!M:M,'Renda Variável'!H:H,G67,'Renda Variável'!J:J,"V")) *
(VLOOKUP(G67,Tabela1[],2,0) -
(SUMIFS('Renda Variável'!Q:Q,'Renda Variável'!H:H,G67,'Renda Variável'!J:J,"C")/SUMIFS('Renda Variável'!M:M,'Renda Variável'!H:H,G67,'Renda Variável'!J:J,"C"))),"")</f>
        <v/>
      </c>
      <c r="R67" s="16">
        <v>67</v>
      </c>
      <c r="S67" s="16" t="str">
        <f>IFERROR(IF('Renda Fixa'!N97&lt;&gt;"",'Renda Fixa'!N97,""),"")</f>
        <v/>
      </c>
      <c r="T67" s="16" t="str">
        <f>IFERROR(IF((SUMIFS('Renda Fixa'!O:O,'Renda Fixa'!N:N,S67,'Renda Fixa'!I:I,"A")-SUMIFS('Renda Fixa'!O:O,'Renda Fixa'!N:N,S67,'Renda Fixa'!I:I,"R"))=0,"",IF(S67="","",IF(COUNTIF('Renda Fixa'!$N$31:N97,S67)&gt;1,"",R67))),"")</f>
        <v/>
      </c>
      <c r="U67" s="16" t="str">
        <f t="shared" si="3"/>
        <v/>
      </c>
      <c r="V67" s="16" t="str" cm="1">
        <f t="array" ref="V67">IFERROR(INDEX(S:S,U67),"")</f>
        <v/>
      </c>
      <c r="W67" s="16" t="str">
        <f>IF(V67&lt;&gt;"",INDEX('Renda Fixa'!J:J,MATCH(V67,'Renda Fixa'!N:N,0)),"")</f>
        <v/>
      </c>
      <c r="X67" s="17" t="str">
        <f>IF(V67&lt;&gt;"",(SUMIFS('Renda Fixa'!O:O,'Renda Fixa'!N:N,V67,'Renda Fixa'!I:I,"A")-SUMIFS('Renda Fixa'!O:O,'Renda Fixa'!N:N,V67,'Renda Fixa'!I:I,"R"))*VLOOKUP(V67,Tabela2[],2,0),"")</f>
        <v/>
      </c>
      <c r="Y67" s="2" t="str">
        <f>IF(
V67&lt;&gt;"",
(SUMIFS('Renda Fixa'!O:O,'Renda Fixa'!N:N,V67,'Renda Fixa'!I:I,"A")-SUMIFS('Renda Fixa'!O:O,'Renda Fixa'!N:N,V67,'Renda Fixa'!I:I,"R")) *
(VLOOKUP(V67,Tabela2[],2,0) -
(SUMIFS('Renda Fixa'!S:S,'Renda Fixa'!N:N,V67,'Renda Fixa'!I:I,"A")/SUMIFS('Renda Fixa'!O:O,'Renda Fixa'!N:N,V67,'Renda Fixa'!I:I,"A"))),"")</f>
        <v/>
      </c>
    </row>
    <row r="68" spans="3:25" x14ac:dyDescent="0.25">
      <c r="C68" s="16">
        <v>68</v>
      </c>
      <c r="D68" s="16" t="str">
        <f>IFERROR(IF('Renda Variável'!H94&lt;&gt;"",'Renda Variável'!H94,""),"")</f>
        <v/>
      </c>
      <c r="E68" s="16" t="str">
        <f>IFERROR(IF((SUMIFS('Renda Variável'!M:M,'Renda Variável'!H:H,D68,'Renda Variável'!J:J,"C")-SUMIFS('Renda Variável'!M:M,'Renda Variável'!H:H,D68,'Renda Variável'!J:J,"V"))=0,"",IF(D68="","",IF(COUNTIF('Renda Variável'!$H$27:H94,D68)&gt;1,"",C68))),"")</f>
        <v/>
      </c>
      <c r="F68" s="16" t="str">
        <f t="shared" si="2"/>
        <v/>
      </c>
      <c r="G68" s="16" t="str" cm="1">
        <f t="array" ref="G68">IFERROR(INDEX(D:D,F68),"")</f>
        <v/>
      </c>
      <c r="H68" s="16" t="str">
        <f>IF(G68&lt;&gt;"",VLOOKUP(G68,'Renda Variável'!H:I,2,0),"")</f>
        <v/>
      </c>
      <c r="I68" s="17" t="str">
        <f>IF(G68&lt;&gt;"",(SUMIFS('Renda Variável'!M:M,'Renda Variável'!H:H,G68,'Renda Variável'!J:J,"C")-SUMIFS('Renda Variável'!M:M,'Renda Variável'!H:H,G68,'Renda Variável'!J:J,"V"))*VLOOKUP(G68,Tabela1[],2,0),"")</f>
        <v/>
      </c>
      <c r="J68" s="17" t="str">
        <f>IF(
G68&lt;&gt;"",
(SUMIFS('Renda Variável'!M:M,'Renda Variável'!H:H,G68,'Renda Variável'!J:J,"C")-SUMIFS('Renda Variável'!M:M,'Renda Variável'!H:H,G68,'Renda Variável'!J:J,"V")) *
(VLOOKUP(G68,Tabela1[],2,0) -
(SUMIFS('Renda Variável'!Q:Q,'Renda Variável'!H:H,G68,'Renda Variável'!J:J,"C")/SUMIFS('Renda Variável'!M:M,'Renda Variável'!H:H,G68,'Renda Variável'!J:J,"C"))),"")</f>
        <v/>
      </c>
      <c r="R68" s="16">
        <v>68</v>
      </c>
      <c r="S68" s="16" t="str">
        <f>IFERROR(IF('Renda Fixa'!N98&lt;&gt;"",'Renda Fixa'!N98,""),"")</f>
        <v/>
      </c>
      <c r="T68" s="16" t="str">
        <f>IFERROR(IF((SUMIFS('Renda Fixa'!O:O,'Renda Fixa'!N:N,S68,'Renda Fixa'!I:I,"A")-SUMIFS('Renda Fixa'!O:O,'Renda Fixa'!N:N,S68,'Renda Fixa'!I:I,"R"))=0,"",IF(S68="","",IF(COUNTIF('Renda Fixa'!$N$31:N98,S68)&gt;1,"",R68))),"")</f>
        <v/>
      </c>
      <c r="U68" s="16" t="str">
        <f t="shared" si="3"/>
        <v/>
      </c>
      <c r="V68" s="16" t="str" cm="1">
        <f t="array" ref="V68">IFERROR(INDEX(S:S,U68),"")</f>
        <v/>
      </c>
      <c r="W68" s="16" t="str">
        <f>IF(V68&lt;&gt;"",INDEX('Renda Fixa'!J:J,MATCH(V68,'Renda Fixa'!N:N,0)),"")</f>
        <v/>
      </c>
      <c r="X68" s="17" t="str">
        <f>IF(V68&lt;&gt;"",(SUMIFS('Renda Fixa'!O:O,'Renda Fixa'!N:N,V68,'Renda Fixa'!I:I,"A")-SUMIFS('Renda Fixa'!O:O,'Renda Fixa'!N:N,V68,'Renda Fixa'!I:I,"R"))*VLOOKUP(V68,Tabela2[],2,0),"")</f>
        <v/>
      </c>
      <c r="Y68" s="2" t="str">
        <f>IF(
V68&lt;&gt;"",
(SUMIFS('Renda Fixa'!O:O,'Renda Fixa'!N:N,V68,'Renda Fixa'!I:I,"A")-SUMIFS('Renda Fixa'!O:O,'Renda Fixa'!N:N,V68,'Renda Fixa'!I:I,"R")) *
(VLOOKUP(V68,Tabela2[],2,0) -
(SUMIFS('Renda Fixa'!S:S,'Renda Fixa'!N:N,V68,'Renda Fixa'!I:I,"A")/SUMIFS('Renda Fixa'!O:O,'Renda Fixa'!N:N,V68,'Renda Fixa'!I:I,"A"))),"")</f>
        <v/>
      </c>
    </row>
    <row r="69" spans="3:25" x14ac:dyDescent="0.25">
      <c r="C69" s="16">
        <v>69</v>
      </c>
      <c r="D69" s="16" t="str">
        <f>IFERROR(IF('Renda Variável'!H95&lt;&gt;"",'Renda Variável'!H95,""),"")</f>
        <v/>
      </c>
      <c r="E69" s="16" t="str">
        <f>IFERROR(IF((SUMIFS('Renda Variável'!M:M,'Renda Variável'!H:H,D69,'Renda Variável'!J:J,"C")-SUMIFS('Renda Variável'!M:M,'Renda Variável'!H:H,D69,'Renda Variável'!J:J,"V"))=0,"",IF(D69="","",IF(COUNTIF('Renda Variável'!$H$27:H95,D69)&gt;1,"",C69))),"")</f>
        <v/>
      </c>
      <c r="F69" s="16" t="str">
        <f t="shared" si="2"/>
        <v/>
      </c>
      <c r="G69" s="16" t="str" cm="1">
        <f t="array" ref="G69">IFERROR(INDEX(D:D,F69),"")</f>
        <v/>
      </c>
      <c r="H69" s="16" t="str">
        <f>IF(G69&lt;&gt;"",VLOOKUP(G69,'Renda Variável'!H:I,2,0),"")</f>
        <v/>
      </c>
      <c r="I69" s="17" t="str">
        <f>IF(G69&lt;&gt;"",(SUMIFS('Renda Variável'!M:M,'Renda Variável'!H:H,G69,'Renda Variável'!J:J,"C")-SUMIFS('Renda Variável'!M:M,'Renda Variável'!H:H,G69,'Renda Variável'!J:J,"V"))*VLOOKUP(G69,Tabela1[],2,0),"")</f>
        <v/>
      </c>
      <c r="J69" s="17" t="str">
        <f>IF(
G69&lt;&gt;"",
(SUMIFS('Renda Variável'!M:M,'Renda Variável'!H:H,G69,'Renda Variável'!J:J,"C")-SUMIFS('Renda Variável'!M:M,'Renda Variável'!H:H,G69,'Renda Variável'!J:J,"V")) *
(VLOOKUP(G69,Tabela1[],2,0) -
(SUMIFS('Renda Variável'!Q:Q,'Renda Variável'!H:H,G69,'Renda Variável'!J:J,"C")/SUMIFS('Renda Variável'!M:M,'Renda Variável'!H:H,G69,'Renda Variável'!J:J,"C"))),"")</f>
        <v/>
      </c>
      <c r="R69" s="16">
        <v>69</v>
      </c>
      <c r="S69" s="16" t="str">
        <f>IFERROR(IF('Renda Fixa'!N99&lt;&gt;"",'Renda Fixa'!N99,""),"")</f>
        <v/>
      </c>
      <c r="T69" s="16" t="str">
        <f>IFERROR(IF((SUMIFS('Renda Fixa'!O:O,'Renda Fixa'!N:N,S69,'Renda Fixa'!I:I,"A")-SUMIFS('Renda Fixa'!O:O,'Renda Fixa'!N:N,S69,'Renda Fixa'!I:I,"R"))=0,"",IF(S69="","",IF(COUNTIF('Renda Fixa'!$N$31:N99,S69)&gt;1,"",R69))),"")</f>
        <v/>
      </c>
      <c r="U69" s="16" t="str">
        <f t="shared" si="3"/>
        <v/>
      </c>
      <c r="V69" s="16" t="str" cm="1">
        <f t="array" ref="V69">IFERROR(INDEX(S:S,U69),"")</f>
        <v/>
      </c>
      <c r="W69" s="16" t="str">
        <f>IF(V69&lt;&gt;"",INDEX('Renda Fixa'!J:J,MATCH(V69,'Renda Fixa'!N:N,0)),"")</f>
        <v/>
      </c>
      <c r="X69" s="17" t="str">
        <f>IF(V69&lt;&gt;"",(SUMIFS('Renda Fixa'!O:O,'Renda Fixa'!N:N,V69,'Renda Fixa'!I:I,"A")-SUMIFS('Renda Fixa'!O:O,'Renda Fixa'!N:N,V69,'Renda Fixa'!I:I,"R"))*VLOOKUP(V69,Tabela2[],2,0),"")</f>
        <v/>
      </c>
      <c r="Y69" s="2" t="str">
        <f>IF(
V69&lt;&gt;"",
(SUMIFS('Renda Fixa'!O:O,'Renda Fixa'!N:N,V69,'Renda Fixa'!I:I,"A")-SUMIFS('Renda Fixa'!O:O,'Renda Fixa'!N:N,V69,'Renda Fixa'!I:I,"R")) *
(VLOOKUP(V69,Tabela2[],2,0) -
(SUMIFS('Renda Fixa'!S:S,'Renda Fixa'!N:N,V69,'Renda Fixa'!I:I,"A")/SUMIFS('Renda Fixa'!O:O,'Renda Fixa'!N:N,V69,'Renda Fixa'!I:I,"A"))),"")</f>
        <v/>
      </c>
    </row>
    <row r="70" spans="3:25" x14ac:dyDescent="0.25">
      <c r="C70" s="16">
        <v>70</v>
      </c>
      <c r="D70" s="16" t="str">
        <f>IFERROR(IF('Renda Variável'!H96&lt;&gt;"",'Renda Variável'!H96,""),"")</f>
        <v/>
      </c>
      <c r="E70" s="16" t="str">
        <f>IFERROR(IF((SUMIFS('Renda Variável'!M:M,'Renda Variável'!H:H,D70,'Renda Variável'!J:J,"C")-SUMIFS('Renda Variável'!M:M,'Renda Variável'!H:H,D70,'Renda Variável'!J:J,"V"))=0,"",IF(D70="","",IF(COUNTIF('Renda Variável'!$H$27:H96,D70)&gt;1,"",C70))),"")</f>
        <v/>
      </c>
      <c r="F70" s="16" t="str">
        <f t="shared" si="2"/>
        <v/>
      </c>
      <c r="G70" s="16" t="str" cm="1">
        <f t="array" ref="G70">IFERROR(INDEX(D:D,F70),"")</f>
        <v/>
      </c>
      <c r="H70" s="16" t="str">
        <f>IF(G70&lt;&gt;"",VLOOKUP(G70,'Renda Variável'!H:I,2,0),"")</f>
        <v/>
      </c>
      <c r="I70" s="17" t="str">
        <f>IF(G70&lt;&gt;"",(SUMIFS('Renda Variável'!M:M,'Renda Variável'!H:H,G70,'Renda Variável'!J:J,"C")-SUMIFS('Renda Variável'!M:M,'Renda Variável'!H:H,G70,'Renda Variável'!J:J,"V"))*VLOOKUP(G70,Tabela1[],2,0),"")</f>
        <v/>
      </c>
      <c r="J70" s="17" t="str">
        <f>IF(
G70&lt;&gt;"",
(SUMIFS('Renda Variável'!M:M,'Renda Variável'!H:H,G70,'Renda Variável'!J:J,"C")-SUMIFS('Renda Variável'!M:M,'Renda Variável'!H:H,G70,'Renda Variável'!J:J,"V")) *
(VLOOKUP(G70,Tabela1[],2,0) -
(SUMIFS('Renda Variável'!Q:Q,'Renda Variável'!H:H,G70,'Renda Variável'!J:J,"C")/SUMIFS('Renda Variável'!M:M,'Renda Variável'!H:H,G70,'Renda Variável'!J:J,"C"))),"")</f>
        <v/>
      </c>
      <c r="R70" s="16">
        <v>70</v>
      </c>
      <c r="S70" s="16" t="str">
        <f>IFERROR(IF('Renda Fixa'!N100&lt;&gt;"",'Renda Fixa'!N100,""),"")</f>
        <v/>
      </c>
      <c r="T70" s="16" t="str">
        <f>IFERROR(IF((SUMIFS('Renda Fixa'!O:O,'Renda Fixa'!N:N,S70,'Renda Fixa'!I:I,"A")-SUMIFS('Renda Fixa'!O:O,'Renda Fixa'!N:N,S70,'Renda Fixa'!I:I,"R"))=0,"",IF(S70="","",IF(COUNTIF('Renda Fixa'!$N$31:N100,S70)&gt;1,"",R70))),"")</f>
        <v/>
      </c>
      <c r="U70" s="16" t="str">
        <f t="shared" si="3"/>
        <v/>
      </c>
      <c r="V70" s="16" t="str" cm="1">
        <f t="array" ref="V70">IFERROR(INDEX(S:S,U70),"")</f>
        <v/>
      </c>
      <c r="W70" s="16" t="str">
        <f>IF(V70&lt;&gt;"",INDEX('Renda Fixa'!J:J,MATCH(V70,'Renda Fixa'!N:N,0)),"")</f>
        <v/>
      </c>
      <c r="X70" s="17" t="str">
        <f>IF(V70&lt;&gt;"",(SUMIFS('Renda Fixa'!O:O,'Renda Fixa'!N:N,V70,'Renda Fixa'!I:I,"A")-SUMIFS('Renda Fixa'!O:O,'Renda Fixa'!N:N,V70,'Renda Fixa'!I:I,"R"))*VLOOKUP(V70,Tabela2[],2,0),"")</f>
        <v/>
      </c>
      <c r="Y70" s="2" t="str">
        <f>IF(
V70&lt;&gt;"",
(SUMIFS('Renda Fixa'!O:O,'Renda Fixa'!N:N,V70,'Renda Fixa'!I:I,"A")-SUMIFS('Renda Fixa'!O:O,'Renda Fixa'!N:N,V70,'Renda Fixa'!I:I,"R")) *
(VLOOKUP(V70,Tabela2[],2,0) -
(SUMIFS('Renda Fixa'!S:S,'Renda Fixa'!N:N,V70,'Renda Fixa'!I:I,"A")/SUMIFS('Renda Fixa'!O:O,'Renda Fixa'!N:N,V70,'Renda Fixa'!I:I,"A"))),"")</f>
        <v/>
      </c>
    </row>
    <row r="71" spans="3:25" x14ac:dyDescent="0.25">
      <c r="C71" s="16">
        <v>71</v>
      </c>
      <c r="D71" s="16" t="str">
        <f>IFERROR(IF('Renda Variável'!H97&lt;&gt;"",'Renda Variável'!H97,""),"")</f>
        <v/>
      </c>
      <c r="E71" s="16" t="str">
        <f>IFERROR(IF((SUMIFS('Renda Variável'!M:M,'Renda Variável'!H:H,D71,'Renda Variável'!J:J,"C")-SUMIFS('Renda Variável'!M:M,'Renda Variável'!H:H,D71,'Renda Variável'!J:J,"V"))=0,"",IF(D71="","",IF(COUNTIF('Renda Variável'!$H$27:H97,D71)&gt;1,"",C71))),"")</f>
        <v/>
      </c>
      <c r="F71" s="16" t="str">
        <f t="shared" si="2"/>
        <v/>
      </c>
      <c r="G71" s="16" t="str" cm="1">
        <f t="array" ref="G71">IFERROR(INDEX(D:D,F71),"")</f>
        <v/>
      </c>
      <c r="H71" s="16" t="str">
        <f>IF(G71&lt;&gt;"",VLOOKUP(G71,'Renda Variável'!H:I,2,0),"")</f>
        <v/>
      </c>
      <c r="I71" s="17" t="str">
        <f>IF(G71&lt;&gt;"",(SUMIFS('Renda Variável'!M:M,'Renda Variável'!H:H,G71,'Renda Variável'!J:J,"C")-SUMIFS('Renda Variável'!M:M,'Renda Variável'!H:H,G71,'Renda Variável'!J:J,"V"))*VLOOKUP(G71,Tabela1[],2,0),"")</f>
        <v/>
      </c>
      <c r="J71" s="17" t="str">
        <f>IF(
G71&lt;&gt;"",
(SUMIFS('Renda Variável'!M:M,'Renda Variável'!H:H,G71,'Renda Variável'!J:J,"C")-SUMIFS('Renda Variável'!M:M,'Renda Variável'!H:H,G71,'Renda Variável'!J:J,"V")) *
(VLOOKUP(G71,Tabela1[],2,0) -
(SUMIFS('Renda Variável'!Q:Q,'Renda Variável'!H:H,G71,'Renda Variável'!J:J,"C")/SUMIFS('Renda Variável'!M:M,'Renda Variável'!H:H,G71,'Renda Variável'!J:J,"C"))),"")</f>
        <v/>
      </c>
      <c r="R71" s="16">
        <v>71</v>
      </c>
      <c r="S71" s="16" t="str">
        <f>IFERROR(IF('Renda Fixa'!N101&lt;&gt;"",'Renda Fixa'!N101,""),"")</f>
        <v/>
      </c>
      <c r="T71" s="16" t="str">
        <f>IFERROR(IF((SUMIFS('Renda Fixa'!O:O,'Renda Fixa'!N:N,S71,'Renda Fixa'!I:I,"A")-SUMIFS('Renda Fixa'!O:O,'Renda Fixa'!N:N,S71,'Renda Fixa'!I:I,"R"))=0,"",IF(S71="","",IF(COUNTIF('Renda Fixa'!$N$31:N101,S71)&gt;1,"",R71))),"")</f>
        <v/>
      </c>
      <c r="U71" s="16" t="str">
        <f t="shared" si="3"/>
        <v/>
      </c>
      <c r="V71" s="16" t="str" cm="1">
        <f t="array" ref="V71">IFERROR(INDEX(S:S,U71),"")</f>
        <v/>
      </c>
      <c r="W71" s="16" t="str">
        <f>IF(V71&lt;&gt;"",INDEX('Renda Fixa'!J:J,MATCH(V71,'Renda Fixa'!N:N,0)),"")</f>
        <v/>
      </c>
      <c r="X71" s="17" t="str">
        <f>IF(V71&lt;&gt;"",(SUMIFS('Renda Fixa'!O:O,'Renda Fixa'!N:N,V71,'Renda Fixa'!I:I,"A")-SUMIFS('Renda Fixa'!O:O,'Renda Fixa'!N:N,V71,'Renda Fixa'!I:I,"R"))*VLOOKUP(V71,Tabela2[],2,0),"")</f>
        <v/>
      </c>
      <c r="Y71" s="2" t="str">
        <f>IF(
V71&lt;&gt;"",
(SUMIFS('Renda Fixa'!O:O,'Renda Fixa'!N:N,V71,'Renda Fixa'!I:I,"A")-SUMIFS('Renda Fixa'!O:O,'Renda Fixa'!N:N,V71,'Renda Fixa'!I:I,"R")) *
(VLOOKUP(V71,Tabela2[],2,0) -
(SUMIFS('Renda Fixa'!S:S,'Renda Fixa'!N:N,V71,'Renda Fixa'!I:I,"A")/SUMIFS('Renda Fixa'!O:O,'Renda Fixa'!N:N,V71,'Renda Fixa'!I:I,"A"))),"")</f>
        <v/>
      </c>
    </row>
    <row r="72" spans="3:25" x14ac:dyDescent="0.25">
      <c r="C72" s="16">
        <v>72</v>
      </c>
      <c r="D72" s="16" t="str">
        <f>IFERROR(IF('Renda Variável'!H98&lt;&gt;"",'Renda Variável'!H98,""),"")</f>
        <v/>
      </c>
      <c r="E72" s="16" t="str">
        <f>IFERROR(IF((SUMIFS('Renda Variável'!M:M,'Renda Variável'!H:H,D72,'Renda Variável'!J:J,"C")-SUMIFS('Renda Variável'!M:M,'Renda Variável'!H:H,D72,'Renda Variável'!J:J,"V"))=0,"",IF(D72="","",IF(COUNTIF('Renda Variável'!$H$27:H98,D72)&gt;1,"",C72))),"")</f>
        <v/>
      </c>
      <c r="F72" s="16" t="str">
        <f t="shared" si="2"/>
        <v/>
      </c>
      <c r="G72" s="16" t="str" cm="1">
        <f t="array" ref="G72">IFERROR(INDEX(D:D,F72),"")</f>
        <v/>
      </c>
      <c r="H72" s="16" t="str">
        <f>IF(G72&lt;&gt;"",VLOOKUP(G72,'Renda Variável'!H:I,2,0),"")</f>
        <v/>
      </c>
      <c r="I72" s="17" t="str">
        <f>IF(G72&lt;&gt;"",(SUMIFS('Renda Variável'!M:M,'Renda Variável'!H:H,G72,'Renda Variável'!J:J,"C")-SUMIFS('Renda Variável'!M:M,'Renda Variável'!H:H,G72,'Renda Variável'!J:J,"V"))*VLOOKUP(G72,Tabela1[],2,0),"")</f>
        <v/>
      </c>
      <c r="J72" s="17" t="str">
        <f>IF(
G72&lt;&gt;"",
(SUMIFS('Renda Variável'!M:M,'Renda Variável'!H:H,G72,'Renda Variável'!J:J,"C")-SUMIFS('Renda Variável'!M:M,'Renda Variável'!H:H,G72,'Renda Variável'!J:J,"V")) *
(VLOOKUP(G72,Tabela1[],2,0) -
(SUMIFS('Renda Variável'!Q:Q,'Renda Variável'!H:H,G72,'Renda Variável'!J:J,"C")/SUMIFS('Renda Variável'!M:M,'Renda Variável'!H:H,G72,'Renda Variável'!J:J,"C"))),"")</f>
        <v/>
      </c>
      <c r="R72" s="16">
        <v>72</v>
      </c>
      <c r="S72" s="16" t="str">
        <f>IFERROR(IF('Renda Fixa'!N102&lt;&gt;"",'Renda Fixa'!N102,""),"")</f>
        <v/>
      </c>
      <c r="T72" s="16" t="str">
        <f>IFERROR(IF((SUMIFS('Renda Fixa'!O:O,'Renda Fixa'!N:N,S72,'Renda Fixa'!I:I,"A")-SUMIFS('Renda Fixa'!O:O,'Renda Fixa'!N:N,S72,'Renda Fixa'!I:I,"R"))=0,"",IF(S72="","",IF(COUNTIF('Renda Fixa'!$N$31:N102,S72)&gt;1,"",R72))),"")</f>
        <v/>
      </c>
      <c r="U72" s="16" t="str">
        <f t="shared" si="3"/>
        <v/>
      </c>
      <c r="V72" s="16" t="str" cm="1">
        <f t="array" ref="V72">IFERROR(INDEX(S:S,U72),"")</f>
        <v/>
      </c>
      <c r="W72" s="16" t="str">
        <f>IF(V72&lt;&gt;"",INDEX('Renda Fixa'!J:J,MATCH(V72,'Renda Fixa'!N:N,0)),"")</f>
        <v/>
      </c>
      <c r="X72" s="17" t="str">
        <f>IF(V72&lt;&gt;"",(SUMIFS('Renda Fixa'!O:O,'Renda Fixa'!N:N,V72,'Renda Fixa'!I:I,"A")-SUMIFS('Renda Fixa'!O:O,'Renda Fixa'!N:N,V72,'Renda Fixa'!I:I,"R"))*VLOOKUP(V72,Tabela2[],2,0),"")</f>
        <v/>
      </c>
      <c r="Y72" s="2" t="str">
        <f>IF(
V72&lt;&gt;"",
(SUMIFS('Renda Fixa'!O:O,'Renda Fixa'!N:N,V72,'Renda Fixa'!I:I,"A")-SUMIFS('Renda Fixa'!O:O,'Renda Fixa'!N:N,V72,'Renda Fixa'!I:I,"R")) *
(VLOOKUP(V72,Tabela2[],2,0) -
(SUMIFS('Renda Fixa'!S:S,'Renda Fixa'!N:N,V72,'Renda Fixa'!I:I,"A")/SUMIFS('Renda Fixa'!O:O,'Renda Fixa'!N:N,V72,'Renda Fixa'!I:I,"A"))),"")</f>
        <v/>
      </c>
    </row>
    <row r="73" spans="3:25" x14ac:dyDescent="0.25">
      <c r="C73" s="16">
        <v>73</v>
      </c>
      <c r="D73" s="16" t="str">
        <f>IFERROR(IF('Renda Variável'!H99&lt;&gt;"",'Renda Variável'!H99,""),"")</f>
        <v/>
      </c>
      <c r="E73" s="16" t="str">
        <f>IFERROR(IF((SUMIFS('Renda Variável'!M:M,'Renda Variável'!H:H,D73,'Renda Variável'!J:J,"C")-SUMIFS('Renda Variável'!M:M,'Renda Variável'!H:H,D73,'Renda Variável'!J:J,"V"))=0,"",IF(D73="","",IF(COUNTIF('Renda Variável'!$H$27:H99,D73)&gt;1,"",C73))),"")</f>
        <v/>
      </c>
      <c r="F73" s="16" t="str">
        <f t="shared" si="2"/>
        <v/>
      </c>
      <c r="G73" s="16" t="str" cm="1">
        <f t="array" ref="G73">IFERROR(INDEX(D:D,F73),"")</f>
        <v/>
      </c>
      <c r="H73" s="16" t="str">
        <f>IF(G73&lt;&gt;"",VLOOKUP(G73,'Renda Variável'!H:I,2,0),"")</f>
        <v/>
      </c>
      <c r="I73" s="17" t="str">
        <f>IF(G73&lt;&gt;"",(SUMIFS('Renda Variável'!M:M,'Renda Variável'!H:H,G73,'Renda Variável'!J:J,"C")-SUMIFS('Renda Variável'!M:M,'Renda Variável'!H:H,G73,'Renda Variável'!J:J,"V"))*VLOOKUP(G73,Tabela1[],2,0),"")</f>
        <v/>
      </c>
      <c r="J73" s="17" t="str">
        <f>IF(
G73&lt;&gt;"",
(SUMIFS('Renda Variável'!M:M,'Renda Variável'!H:H,G73,'Renda Variável'!J:J,"C")-SUMIFS('Renda Variável'!M:M,'Renda Variável'!H:H,G73,'Renda Variável'!J:J,"V")) *
(VLOOKUP(G73,Tabela1[],2,0) -
(SUMIFS('Renda Variável'!Q:Q,'Renda Variável'!H:H,G73,'Renda Variável'!J:J,"C")/SUMIFS('Renda Variável'!M:M,'Renda Variável'!H:H,G73,'Renda Variável'!J:J,"C"))),"")</f>
        <v/>
      </c>
      <c r="R73" s="16">
        <v>73</v>
      </c>
      <c r="S73" s="16" t="str">
        <f>IFERROR(IF('Renda Fixa'!N103&lt;&gt;"",'Renda Fixa'!N103,""),"")</f>
        <v/>
      </c>
      <c r="T73" s="16" t="str">
        <f>IFERROR(IF((SUMIFS('Renda Fixa'!O:O,'Renda Fixa'!N:N,S73,'Renda Fixa'!I:I,"A")-SUMIFS('Renda Fixa'!O:O,'Renda Fixa'!N:N,S73,'Renda Fixa'!I:I,"R"))=0,"",IF(S73="","",IF(COUNTIF('Renda Fixa'!$N$31:N103,S73)&gt;1,"",R73))),"")</f>
        <v/>
      </c>
      <c r="U73" s="16" t="str">
        <f t="shared" si="3"/>
        <v/>
      </c>
      <c r="V73" s="16" t="str" cm="1">
        <f t="array" ref="V73">IFERROR(INDEX(S:S,U73),"")</f>
        <v/>
      </c>
      <c r="W73" s="16" t="str">
        <f>IF(V73&lt;&gt;"",INDEX('Renda Fixa'!J:J,MATCH(V73,'Renda Fixa'!N:N,0)),"")</f>
        <v/>
      </c>
      <c r="X73" s="17" t="str">
        <f>IF(V73&lt;&gt;"",(SUMIFS('Renda Fixa'!O:O,'Renda Fixa'!N:N,V73,'Renda Fixa'!I:I,"A")-SUMIFS('Renda Fixa'!O:O,'Renda Fixa'!N:N,V73,'Renda Fixa'!I:I,"R"))*VLOOKUP(V73,Tabela2[],2,0),"")</f>
        <v/>
      </c>
      <c r="Y73" s="2" t="str">
        <f>IF(
V73&lt;&gt;"",
(SUMIFS('Renda Fixa'!O:O,'Renda Fixa'!N:N,V73,'Renda Fixa'!I:I,"A")-SUMIFS('Renda Fixa'!O:O,'Renda Fixa'!N:N,V73,'Renda Fixa'!I:I,"R")) *
(VLOOKUP(V73,Tabela2[],2,0) -
(SUMIFS('Renda Fixa'!S:S,'Renda Fixa'!N:N,V73,'Renda Fixa'!I:I,"A")/SUMIFS('Renda Fixa'!O:O,'Renda Fixa'!N:N,V73,'Renda Fixa'!I:I,"A"))),"")</f>
        <v/>
      </c>
    </row>
    <row r="74" spans="3:25" x14ac:dyDescent="0.25">
      <c r="C74" s="16">
        <v>74</v>
      </c>
      <c r="D74" s="16" t="str">
        <f>IFERROR(IF('Renda Variável'!H100&lt;&gt;"",'Renda Variável'!H100,""),"")</f>
        <v/>
      </c>
      <c r="E74" s="16" t="str">
        <f>IFERROR(IF((SUMIFS('Renda Variável'!M:M,'Renda Variável'!H:H,D74,'Renda Variável'!J:J,"C")-SUMIFS('Renda Variável'!M:M,'Renda Variável'!H:H,D74,'Renda Variável'!J:J,"V"))=0,"",IF(D74="","",IF(COUNTIF('Renda Variável'!$H$27:H100,D74)&gt;1,"",C74))),"")</f>
        <v/>
      </c>
      <c r="F74" s="16" t="str">
        <f t="shared" si="2"/>
        <v/>
      </c>
      <c r="G74" s="16" t="str" cm="1">
        <f t="array" ref="G74">IFERROR(INDEX(D:D,F74),"")</f>
        <v/>
      </c>
      <c r="H74" s="16" t="str">
        <f>IF(G74&lt;&gt;"",VLOOKUP(G74,'Renda Variável'!H:I,2,0),"")</f>
        <v/>
      </c>
      <c r="I74" s="17" t="str">
        <f>IF(G74&lt;&gt;"",(SUMIFS('Renda Variável'!M:M,'Renda Variável'!H:H,G74,'Renda Variável'!J:J,"C")-SUMIFS('Renda Variável'!M:M,'Renda Variável'!H:H,G74,'Renda Variável'!J:J,"V"))*VLOOKUP(G74,Tabela1[],2,0),"")</f>
        <v/>
      </c>
      <c r="J74" s="17" t="str">
        <f>IF(
G74&lt;&gt;"",
(SUMIFS('Renda Variável'!M:M,'Renda Variável'!H:H,G74,'Renda Variável'!J:J,"C")-SUMIFS('Renda Variável'!M:M,'Renda Variável'!H:H,G74,'Renda Variável'!J:J,"V")) *
(VLOOKUP(G74,Tabela1[],2,0) -
(SUMIFS('Renda Variável'!Q:Q,'Renda Variável'!H:H,G74,'Renda Variável'!J:J,"C")/SUMIFS('Renda Variável'!M:M,'Renda Variável'!H:H,G74,'Renda Variável'!J:J,"C"))),"")</f>
        <v/>
      </c>
      <c r="R74" s="16">
        <v>74</v>
      </c>
      <c r="S74" s="16" t="str">
        <f>IFERROR(IF('Renda Fixa'!N104&lt;&gt;"",'Renda Fixa'!N104,""),"")</f>
        <v/>
      </c>
      <c r="T74" s="16" t="str">
        <f>IFERROR(IF((SUMIFS('Renda Fixa'!O:O,'Renda Fixa'!N:N,S74,'Renda Fixa'!I:I,"A")-SUMIFS('Renda Fixa'!O:O,'Renda Fixa'!N:N,S74,'Renda Fixa'!I:I,"R"))=0,"",IF(S74="","",IF(COUNTIF('Renda Fixa'!$N$31:N104,S74)&gt;1,"",R74))),"")</f>
        <v/>
      </c>
      <c r="U74" s="16" t="str">
        <f t="shared" si="3"/>
        <v/>
      </c>
      <c r="V74" s="16" t="str" cm="1">
        <f t="array" ref="V74">IFERROR(INDEX(S:S,U74),"")</f>
        <v/>
      </c>
      <c r="W74" s="16" t="str">
        <f>IF(V74&lt;&gt;"",INDEX('Renda Fixa'!J:J,MATCH(V74,'Renda Fixa'!N:N,0)),"")</f>
        <v/>
      </c>
      <c r="X74" s="17" t="str">
        <f>IF(V74&lt;&gt;"",(SUMIFS('Renda Fixa'!O:O,'Renda Fixa'!N:N,V74,'Renda Fixa'!I:I,"A")-SUMIFS('Renda Fixa'!O:O,'Renda Fixa'!N:N,V74,'Renda Fixa'!I:I,"R"))*VLOOKUP(V74,Tabela2[],2,0),"")</f>
        <v/>
      </c>
      <c r="Y74" s="2" t="str">
        <f>IF(
V74&lt;&gt;"",
(SUMIFS('Renda Fixa'!O:O,'Renda Fixa'!N:N,V74,'Renda Fixa'!I:I,"A")-SUMIFS('Renda Fixa'!O:O,'Renda Fixa'!N:N,V74,'Renda Fixa'!I:I,"R")) *
(VLOOKUP(V74,Tabela2[],2,0) -
(SUMIFS('Renda Fixa'!S:S,'Renda Fixa'!N:N,V74,'Renda Fixa'!I:I,"A")/SUMIFS('Renda Fixa'!O:O,'Renda Fixa'!N:N,V74,'Renda Fixa'!I:I,"A"))),"")</f>
        <v/>
      </c>
    </row>
    <row r="75" spans="3:25" x14ac:dyDescent="0.25">
      <c r="C75" s="16">
        <v>75</v>
      </c>
      <c r="D75" s="16" t="str">
        <f>IFERROR(IF('Renda Variável'!H101&lt;&gt;"",'Renda Variável'!H101,""),"")</f>
        <v/>
      </c>
      <c r="E75" s="16" t="str">
        <f>IFERROR(IF((SUMIFS('Renda Variável'!M:M,'Renda Variável'!H:H,D75,'Renda Variável'!J:J,"C")-SUMIFS('Renda Variável'!M:M,'Renda Variável'!H:H,D75,'Renda Variável'!J:J,"V"))=0,"",IF(D75="","",IF(COUNTIF('Renda Variável'!$H$27:H101,D75)&gt;1,"",C75))),"")</f>
        <v/>
      </c>
      <c r="F75" s="16" t="str">
        <f t="shared" si="2"/>
        <v/>
      </c>
      <c r="G75" s="16" t="str" cm="1">
        <f t="array" ref="G75">IFERROR(INDEX(D:D,F75),"")</f>
        <v/>
      </c>
      <c r="H75" s="16" t="str">
        <f>IF(G75&lt;&gt;"",VLOOKUP(G75,'Renda Variável'!H:I,2,0),"")</f>
        <v/>
      </c>
      <c r="I75" s="17" t="str">
        <f>IF(G75&lt;&gt;"",(SUMIFS('Renda Variável'!M:M,'Renda Variável'!H:H,G75,'Renda Variável'!J:J,"C")-SUMIFS('Renda Variável'!M:M,'Renda Variável'!H:H,G75,'Renda Variável'!J:J,"V"))*VLOOKUP(G75,Tabela1[],2,0),"")</f>
        <v/>
      </c>
      <c r="J75" s="17" t="str">
        <f>IF(
G75&lt;&gt;"",
(SUMIFS('Renda Variável'!M:M,'Renda Variável'!H:H,G75,'Renda Variável'!J:J,"C")-SUMIFS('Renda Variável'!M:M,'Renda Variável'!H:H,G75,'Renda Variável'!J:J,"V")) *
(VLOOKUP(G75,Tabela1[],2,0) -
(SUMIFS('Renda Variável'!Q:Q,'Renda Variável'!H:H,G75,'Renda Variável'!J:J,"C")/SUMIFS('Renda Variável'!M:M,'Renda Variável'!H:H,G75,'Renda Variável'!J:J,"C"))),"")</f>
        <v/>
      </c>
      <c r="R75" s="16">
        <v>75</v>
      </c>
      <c r="S75" s="16" t="str">
        <f>IFERROR(IF('Renda Fixa'!N105&lt;&gt;"",'Renda Fixa'!N105,""),"")</f>
        <v/>
      </c>
      <c r="T75" s="16" t="str">
        <f>IFERROR(IF((SUMIFS('Renda Fixa'!O:O,'Renda Fixa'!N:N,S75,'Renda Fixa'!I:I,"A")-SUMIFS('Renda Fixa'!O:O,'Renda Fixa'!N:N,S75,'Renda Fixa'!I:I,"R"))=0,"",IF(S75="","",IF(COUNTIF('Renda Fixa'!$N$31:N105,S75)&gt;1,"",R75))),"")</f>
        <v/>
      </c>
      <c r="U75" s="16" t="str">
        <f t="shared" si="3"/>
        <v/>
      </c>
      <c r="V75" s="16" t="str" cm="1">
        <f t="array" ref="V75">IFERROR(INDEX(S:S,U75),"")</f>
        <v/>
      </c>
      <c r="W75" s="16" t="str">
        <f>IF(V75&lt;&gt;"",INDEX('Renda Fixa'!J:J,MATCH(V75,'Renda Fixa'!N:N,0)),"")</f>
        <v/>
      </c>
      <c r="X75" s="17" t="str">
        <f>IF(V75&lt;&gt;"",(SUMIFS('Renda Fixa'!O:O,'Renda Fixa'!N:N,V75,'Renda Fixa'!I:I,"A")-SUMIFS('Renda Fixa'!O:O,'Renda Fixa'!N:N,V75,'Renda Fixa'!I:I,"R"))*VLOOKUP(V75,Tabela2[],2,0),"")</f>
        <v/>
      </c>
      <c r="Y75" s="2" t="str">
        <f>IF(
V75&lt;&gt;"",
(SUMIFS('Renda Fixa'!O:O,'Renda Fixa'!N:N,V75,'Renda Fixa'!I:I,"A")-SUMIFS('Renda Fixa'!O:O,'Renda Fixa'!N:N,V75,'Renda Fixa'!I:I,"R")) *
(VLOOKUP(V75,Tabela2[],2,0) -
(SUMIFS('Renda Fixa'!S:S,'Renda Fixa'!N:N,V75,'Renda Fixa'!I:I,"A")/SUMIFS('Renda Fixa'!O:O,'Renda Fixa'!N:N,V75,'Renda Fixa'!I:I,"A"))),"")</f>
        <v/>
      </c>
    </row>
    <row r="76" spans="3:25" x14ac:dyDescent="0.25">
      <c r="C76" s="16">
        <v>76</v>
      </c>
      <c r="D76" s="16" t="str">
        <f>IFERROR(IF('Renda Variável'!H102&lt;&gt;"",'Renda Variável'!H102,""),"")</f>
        <v/>
      </c>
      <c r="E76" s="16" t="str">
        <f>IFERROR(IF((SUMIFS('Renda Variável'!M:M,'Renda Variável'!H:H,D76,'Renda Variável'!J:J,"C")-SUMIFS('Renda Variável'!M:M,'Renda Variável'!H:H,D76,'Renda Variável'!J:J,"V"))=0,"",IF(D76="","",IF(COUNTIF('Renda Variável'!$H$27:H102,D76)&gt;1,"",C76))),"")</f>
        <v/>
      </c>
      <c r="F76" s="16" t="str">
        <f t="shared" si="2"/>
        <v/>
      </c>
      <c r="G76" s="16" t="str" cm="1">
        <f t="array" ref="G76">IFERROR(INDEX(D:D,F76),"")</f>
        <v/>
      </c>
      <c r="H76" s="16" t="str">
        <f>IF(G76&lt;&gt;"",VLOOKUP(G76,'Renda Variável'!H:I,2,0),"")</f>
        <v/>
      </c>
      <c r="I76" s="17" t="str">
        <f>IF(G76&lt;&gt;"",(SUMIFS('Renda Variável'!M:M,'Renda Variável'!H:H,G76,'Renda Variável'!J:J,"C")-SUMIFS('Renda Variável'!M:M,'Renda Variável'!H:H,G76,'Renda Variável'!J:J,"V"))*VLOOKUP(G76,Tabela1[],2,0),"")</f>
        <v/>
      </c>
      <c r="J76" s="17" t="str">
        <f>IF(
G76&lt;&gt;"",
(SUMIFS('Renda Variável'!M:M,'Renda Variável'!H:H,G76,'Renda Variável'!J:J,"C")-SUMIFS('Renda Variável'!M:M,'Renda Variável'!H:H,G76,'Renda Variável'!J:J,"V")) *
(VLOOKUP(G76,Tabela1[],2,0) -
(SUMIFS('Renda Variável'!Q:Q,'Renda Variável'!H:H,G76,'Renda Variável'!J:J,"C")/SUMIFS('Renda Variável'!M:M,'Renda Variável'!H:H,G76,'Renda Variável'!J:J,"C"))),"")</f>
        <v/>
      </c>
      <c r="R76" s="16">
        <v>76</v>
      </c>
      <c r="S76" s="16" t="str">
        <f>IFERROR(IF('Renda Fixa'!N106&lt;&gt;"",'Renda Fixa'!N106,""),"")</f>
        <v/>
      </c>
      <c r="T76" s="16" t="str">
        <f>IFERROR(IF((SUMIFS('Renda Fixa'!O:O,'Renda Fixa'!N:N,S76,'Renda Fixa'!I:I,"A")-SUMIFS('Renda Fixa'!O:O,'Renda Fixa'!N:N,S76,'Renda Fixa'!I:I,"R"))=0,"",IF(S76="","",IF(COUNTIF('Renda Fixa'!$N$31:N106,S76)&gt;1,"",R76))),"")</f>
        <v/>
      </c>
      <c r="U76" s="16" t="str">
        <f t="shared" si="3"/>
        <v/>
      </c>
      <c r="V76" s="16" t="str" cm="1">
        <f t="array" ref="V76">IFERROR(INDEX(S:S,U76),"")</f>
        <v/>
      </c>
      <c r="W76" s="16" t="str">
        <f>IF(V76&lt;&gt;"",INDEX('Renda Fixa'!J:J,MATCH(V76,'Renda Fixa'!N:N,0)),"")</f>
        <v/>
      </c>
      <c r="X76" s="17" t="str">
        <f>IF(V76&lt;&gt;"",(SUMIFS('Renda Fixa'!O:O,'Renda Fixa'!N:N,V76,'Renda Fixa'!I:I,"A")-SUMIFS('Renda Fixa'!O:O,'Renda Fixa'!N:N,V76,'Renda Fixa'!I:I,"R"))*VLOOKUP(V76,Tabela2[],2,0),"")</f>
        <v/>
      </c>
      <c r="Y76" s="2" t="str">
        <f>IF(
V76&lt;&gt;"",
(SUMIFS('Renda Fixa'!O:O,'Renda Fixa'!N:N,V76,'Renda Fixa'!I:I,"A")-SUMIFS('Renda Fixa'!O:O,'Renda Fixa'!N:N,V76,'Renda Fixa'!I:I,"R")) *
(VLOOKUP(V76,Tabela2[],2,0) -
(SUMIFS('Renda Fixa'!S:S,'Renda Fixa'!N:N,V76,'Renda Fixa'!I:I,"A")/SUMIFS('Renda Fixa'!O:O,'Renda Fixa'!N:N,V76,'Renda Fixa'!I:I,"A"))),"")</f>
        <v/>
      </c>
    </row>
    <row r="77" spans="3:25" x14ac:dyDescent="0.25">
      <c r="C77" s="16">
        <v>77</v>
      </c>
      <c r="D77" s="16" t="str">
        <f>IFERROR(IF('Renda Variável'!H103&lt;&gt;"",'Renda Variável'!H103,""),"")</f>
        <v/>
      </c>
      <c r="E77" s="16" t="str">
        <f>IFERROR(IF((SUMIFS('Renda Variável'!M:M,'Renda Variável'!H:H,D77,'Renda Variável'!J:J,"C")-SUMIFS('Renda Variável'!M:M,'Renda Variável'!H:H,D77,'Renda Variável'!J:J,"V"))=0,"",IF(D77="","",IF(COUNTIF('Renda Variável'!$H$27:H103,D77)&gt;1,"",C77))),"")</f>
        <v/>
      </c>
      <c r="F77" s="16" t="str">
        <f t="shared" si="2"/>
        <v/>
      </c>
      <c r="G77" s="16" t="str" cm="1">
        <f t="array" ref="G77">IFERROR(INDEX(D:D,F77),"")</f>
        <v/>
      </c>
      <c r="H77" s="16" t="str">
        <f>IF(G77&lt;&gt;"",VLOOKUP(G77,'Renda Variável'!H:I,2,0),"")</f>
        <v/>
      </c>
      <c r="I77" s="17" t="str">
        <f>IF(G77&lt;&gt;"",(SUMIFS('Renda Variável'!M:M,'Renda Variável'!H:H,G77,'Renda Variável'!J:J,"C")-SUMIFS('Renda Variável'!M:M,'Renda Variável'!H:H,G77,'Renda Variável'!J:J,"V"))*VLOOKUP(G77,Tabela1[],2,0),"")</f>
        <v/>
      </c>
      <c r="J77" s="17" t="str">
        <f>IF(
G77&lt;&gt;"",
(SUMIFS('Renda Variável'!M:M,'Renda Variável'!H:H,G77,'Renda Variável'!J:J,"C")-SUMIFS('Renda Variável'!M:M,'Renda Variável'!H:H,G77,'Renda Variável'!J:J,"V")) *
(VLOOKUP(G77,Tabela1[],2,0) -
(SUMIFS('Renda Variável'!Q:Q,'Renda Variável'!H:H,G77,'Renda Variável'!J:J,"C")/SUMIFS('Renda Variável'!M:M,'Renda Variável'!H:H,G77,'Renda Variável'!J:J,"C"))),"")</f>
        <v/>
      </c>
      <c r="R77" s="16">
        <v>77</v>
      </c>
      <c r="S77" s="16" t="str">
        <f>IFERROR(IF('Renda Fixa'!N107&lt;&gt;"",'Renda Fixa'!N107,""),"")</f>
        <v/>
      </c>
      <c r="T77" s="16" t="str">
        <f>IFERROR(IF((SUMIFS('Renda Fixa'!O:O,'Renda Fixa'!N:N,S77,'Renda Fixa'!I:I,"A")-SUMIFS('Renda Fixa'!O:O,'Renda Fixa'!N:N,S77,'Renda Fixa'!I:I,"R"))=0,"",IF(S77="","",IF(COUNTIF('Renda Fixa'!$N$31:N107,S77)&gt;1,"",R77))),"")</f>
        <v/>
      </c>
      <c r="U77" s="16" t="str">
        <f t="shared" si="3"/>
        <v/>
      </c>
      <c r="V77" s="16" t="str" cm="1">
        <f t="array" ref="V77">IFERROR(INDEX(S:S,U77),"")</f>
        <v/>
      </c>
      <c r="W77" s="16" t="str">
        <f>IF(V77&lt;&gt;"",INDEX('Renda Fixa'!J:J,MATCH(V77,'Renda Fixa'!N:N,0)),"")</f>
        <v/>
      </c>
      <c r="X77" s="17" t="str">
        <f>IF(V77&lt;&gt;"",(SUMIFS('Renda Fixa'!O:O,'Renda Fixa'!N:N,V77,'Renda Fixa'!I:I,"A")-SUMIFS('Renda Fixa'!O:O,'Renda Fixa'!N:N,V77,'Renda Fixa'!I:I,"R"))*VLOOKUP(V77,Tabela2[],2,0),"")</f>
        <v/>
      </c>
      <c r="Y77" s="2" t="str">
        <f>IF(
V77&lt;&gt;"",
(SUMIFS('Renda Fixa'!O:O,'Renda Fixa'!N:N,V77,'Renda Fixa'!I:I,"A")-SUMIFS('Renda Fixa'!O:O,'Renda Fixa'!N:N,V77,'Renda Fixa'!I:I,"R")) *
(VLOOKUP(V77,Tabela2[],2,0) -
(SUMIFS('Renda Fixa'!S:S,'Renda Fixa'!N:N,V77,'Renda Fixa'!I:I,"A")/SUMIFS('Renda Fixa'!O:O,'Renda Fixa'!N:N,V77,'Renda Fixa'!I:I,"A"))),"")</f>
        <v/>
      </c>
    </row>
    <row r="78" spans="3:25" x14ac:dyDescent="0.25">
      <c r="C78" s="16">
        <v>78</v>
      </c>
      <c r="D78" s="16" t="str">
        <f>IFERROR(IF('Renda Variável'!H104&lt;&gt;"",'Renda Variável'!H104,""),"")</f>
        <v/>
      </c>
      <c r="E78" s="16" t="str">
        <f>IFERROR(IF((SUMIFS('Renda Variável'!M:M,'Renda Variável'!H:H,D78,'Renda Variável'!J:J,"C")-SUMIFS('Renda Variável'!M:M,'Renda Variável'!H:H,D78,'Renda Variável'!J:J,"V"))=0,"",IF(D78="","",IF(COUNTIF('Renda Variável'!$H$27:H104,D78)&gt;1,"",C78))),"")</f>
        <v/>
      </c>
      <c r="F78" s="16" t="str">
        <f t="shared" si="2"/>
        <v/>
      </c>
      <c r="G78" s="16" t="str" cm="1">
        <f t="array" ref="G78">IFERROR(INDEX(D:D,F78),"")</f>
        <v/>
      </c>
      <c r="H78" s="16" t="str">
        <f>IF(G78&lt;&gt;"",VLOOKUP(G78,'Renda Variável'!H:I,2,0),"")</f>
        <v/>
      </c>
      <c r="I78" s="17" t="str">
        <f>IF(G78&lt;&gt;"",(SUMIFS('Renda Variável'!M:M,'Renda Variável'!H:H,G78,'Renda Variável'!J:J,"C")-SUMIFS('Renda Variável'!M:M,'Renda Variável'!H:H,G78,'Renda Variável'!J:J,"V"))*VLOOKUP(G78,Tabela1[],2,0),"")</f>
        <v/>
      </c>
      <c r="J78" s="17" t="str">
        <f>IF(
G78&lt;&gt;"",
(SUMIFS('Renda Variável'!M:M,'Renda Variável'!H:H,G78,'Renda Variável'!J:J,"C")-SUMIFS('Renda Variável'!M:M,'Renda Variável'!H:H,G78,'Renda Variável'!J:J,"V")) *
(VLOOKUP(G78,Tabela1[],2,0) -
(SUMIFS('Renda Variável'!Q:Q,'Renda Variável'!H:H,G78,'Renda Variável'!J:J,"C")/SUMIFS('Renda Variável'!M:M,'Renda Variável'!H:H,G78,'Renda Variável'!J:J,"C"))),"")</f>
        <v/>
      </c>
      <c r="R78" s="16">
        <v>78</v>
      </c>
      <c r="S78" s="16" t="str">
        <f>IFERROR(IF('Renda Fixa'!N108&lt;&gt;"",'Renda Fixa'!N108,""),"")</f>
        <v/>
      </c>
      <c r="T78" s="16" t="str">
        <f>IFERROR(IF((SUMIFS('Renda Fixa'!O:O,'Renda Fixa'!N:N,S78,'Renda Fixa'!I:I,"A")-SUMIFS('Renda Fixa'!O:O,'Renda Fixa'!N:N,S78,'Renda Fixa'!I:I,"R"))=0,"",IF(S78="","",IF(COUNTIF('Renda Fixa'!$N$31:N108,S78)&gt;1,"",R78))),"")</f>
        <v/>
      </c>
      <c r="U78" s="16" t="str">
        <f t="shared" si="3"/>
        <v/>
      </c>
      <c r="V78" s="16" t="str" cm="1">
        <f t="array" ref="V78">IFERROR(INDEX(S:S,U78),"")</f>
        <v/>
      </c>
      <c r="W78" s="16" t="str">
        <f>IF(V78&lt;&gt;"",INDEX('Renda Fixa'!J:J,MATCH(V78,'Renda Fixa'!N:N,0)),"")</f>
        <v/>
      </c>
      <c r="X78" s="17" t="str">
        <f>IF(V78&lt;&gt;"",(SUMIFS('Renda Fixa'!O:O,'Renda Fixa'!N:N,V78,'Renda Fixa'!I:I,"A")-SUMIFS('Renda Fixa'!O:O,'Renda Fixa'!N:N,V78,'Renda Fixa'!I:I,"R"))*VLOOKUP(V78,Tabela2[],2,0),"")</f>
        <v/>
      </c>
      <c r="Y78" s="2" t="str">
        <f>IF(
V78&lt;&gt;"",
(SUMIFS('Renda Fixa'!O:O,'Renda Fixa'!N:N,V78,'Renda Fixa'!I:I,"A")-SUMIFS('Renda Fixa'!O:O,'Renda Fixa'!N:N,V78,'Renda Fixa'!I:I,"R")) *
(VLOOKUP(V78,Tabela2[],2,0) -
(SUMIFS('Renda Fixa'!S:S,'Renda Fixa'!N:N,V78,'Renda Fixa'!I:I,"A")/SUMIFS('Renda Fixa'!O:O,'Renda Fixa'!N:N,V78,'Renda Fixa'!I:I,"A"))),"")</f>
        <v/>
      </c>
    </row>
    <row r="79" spans="3:25" x14ac:dyDescent="0.25">
      <c r="C79" s="16">
        <v>79</v>
      </c>
      <c r="D79" s="16" t="str">
        <f>IFERROR(IF('Renda Variável'!H105&lt;&gt;"",'Renda Variável'!H105,""),"")</f>
        <v/>
      </c>
      <c r="E79" s="16" t="str">
        <f>IFERROR(IF((SUMIFS('Renda Variável'!M:M,'Renda Variável'!H:H,D79,'Renda Variável'!J:J,"C")-SUMIFS('Renda Variável'!M:M,'Renda Variável'!H:H,D79,'Renda Variável'!J:J,"V"))=0,"",IF(D79="","",IF(COUNTIF('Renda Variável'!$H$27:H105,D79)&gt;1,"",C79))),"")</f>
        <v/>
      </c>
      <c r="F79" s="16" t="str">
        <f t="shared" si="2"/>
        <v/>
      </c>
      <c r="G79" s="16" t="str" cm="1">
        <f t="array" ref="G79">IFERROR(INDEX(D:D,F79),"")</f>
        <v/>
      </c>
      <c r="H79" s="16" t="str">
        <f>IF(G79&lt;&gt;"",VLOOKUP(G79,'Renda Variável'!H:I,2,0),"")</f>
        <v/>
      </c>
      <c r="I79" s="17" t="str">
        <f>IF(G79&lt;&gt;"",(SUMIFS('Renda Variável'!M:M,'Renda Variável'!H:H,G79,'Renda Variável'!J:J,"C")-SUMIFS('Renda Variável'!M:M,'Renda Variável'!H:H,G79,'Renda Variável'!J:J,"V"))*VLOOKUP(G79,Tabela1[],2,0),"")</f>
        <v/>
      </c>
      <c r="J79" s="17" t="str">
        <f>IF(
G79&lt;&gt;"",
(SUMIFS('Renda Variável'!M:M,'Renda Variável'!H:H,G79,'Renda Variável'!J:J,"C")-SUMIFS('Renda Variável'!M:M,'Renda Variável'!H:H,G79,'Renda Variável'!J:J,"V")) *
(VLOOKUP(G79,Tabela1[],2,0) -
(SUMIFS('Renda Variável'!Q:Q,'Renda Variável'!H:H,G79,'Renda Variável'!J:J,"C")/SUMIFS('Renda Variável'!M:M,'Renda Variável'!H:H,G79,'Renda Variável'!J:J,"C"))),"")</f>
        <v/>
      </c>
      <c r="R79" s="16">
        <v>79</v>
      </c>
      <c r="S79" s="16" t="str">
        <f>IFERROR(IF('Renda Fixa'!N109&lt;&gt;"",'Renda Fixa'!N109,""),"")</f>
        <v/>
      </c>
      <c r="T79" s="16" t="str">
        <f>IFERROR(IF((SUMIFS('Renda Fixa'!O:O,'Renda Fixa'!N:N,S79,'Renda Fixa'!I:I,"A")-SUMIFS('Renda Fixa'!O:O,'Renda Fixa'!N:N,S79,'Renda Fixa'!I:I,"R"))=0,"",IF(S79="","",IF(COUNTIF('Renda Fixa'!$N$31:N109,S79)&gt;1,"",R79))),"")</f>
        <v/>
      </c>
      <c r="U79" s="16" t="str">
        <f t="shared" si="3"/>
        <v/>
      </c>
      <c r="V79" s="16" t="str" cm="1">
        <f t="array" ref="V79">IFERROR(INDEX(S:S,U79),"")</f>
        <v/>
      </c>
      <c r="W79" s="16" t="str">
        <f>IF(V79&lt;&gt;"",INDEX('Renda Fixa'!J:J,MATCH(V79,'Renda Fixa'!N:N,0)),"")</f>
        <v/>
      </c>
      <c r="X79" s="17" t="str">
        <f>IF(V79&lt;&gt;"",(SUMIFS('Renda Fixa'!O:O,'Renda Fixa'!N:N,V79,'Renda Fixa'!I:I,"A")-SUMIFS('Renda Fixa'!O:O,'Renda Fixa'!N:N,V79,'Renda Fixa'!I:I,"R"))*VLOOKUP(V79,Tabela2[],2,0),"")</f>
        <v/>
      </c>
      <c r="Y79" s="2" t="str">
        <f>IF(
V79&lt;&gt;"",
(SUMIFS('Renda Fixa'!O:O,'Renda Fixa'!N:N,V79,'Renda Fixa'!I:I,"A")-SUMIFS('Renda Fixa'!O:O,'Renda Fixa'!N:N,V79,'Renda Fixa'!I:I,"R")) *
(VLOOKUP(V79,Tabela2[],2,0) -
(SUMIFS('Renda Fixa'!S:S,'Renda Fixa'!N:N,V79,'Renda Fixa'!I:I,"A")/SUMIFS('Renda Fixa'!O:O,'Renda Fixa'!N:N,V79,'Renda Fixa'!I:I,"A"))),"")</f>
        <v/>
      </c>
    </row>
    <row r="80" spans="3:25" x14ac:dyDescent="0.25">
      <c r="C80" s="16">
        <v>80</v>
      </c>
      <c r="D80" s="16" t="str">
        <f>IFERROR(IF('Renda Variável'!H106&lt;&gt;"",'Renda Variável'!H106,""),"")</f>
        <v/>
      </c>
      <c r="E80" s="16" t="str">
        <f>IFERROR(IF((SUMIFS('Renda Variável'!M:M,'Renda Variável'!H:H,D80,'Renda Variável'!J:J,"C")-SUMIFS('Renda Variável'!M:M,'Renda Variável'!H:H,D80,'Renda Variável'!J:J,"V"))=0,"",IF(D80="","",IF(COUNTIF('Renda Variável'!$H$27:H106,D80)&gt;1,"",C80))),"")</f>
        <v/>
      </c>
      <c r="F80" s="16" t="str">
        <f t="shared" si="2"/>
        <v/>
      </c>
      <c r="G80" s="16" t="str" cm="1">
        <f t="array" ref="G80">IFERROR(INDEX(D:D,F80),"")</f>
        <v/>
      </c>
      <c r="H80" s="16" t="str">
        <f>IF(G80&lt;&gt;"",VLOOKUP(G80,'Renda Variável'!H:I,2,0),"")</f>
        <v/>
      </c>
      <c r="I80" s="17" t="str">
        <f>IF(G80&lt;&gt;"",(SUMIFS('Renda Variável'!M:M,'Renda Variável'!H:H,G80,'Renda Variável'!J:J,"C")-SUMIFS('Renda Variável'!M:M,'Renda Variável'!H:H,G80,'Renda Variável'!J:J,"V"))*VLOOKUP(G80,Tabela1[],2,0),"")</f>
        <v/>
      </c>
      <c r="J80" s="17" t="str">
        <f>IF(
G80&lt;&gt;"",
(SUMIFS('Renda Variável'!M:M,'Renda Variável'!H:H,G80,'Renda Variável'!J:J,"C")-SUMIFS('Renda Variável'!M:M,'Renda Variável'!H:H,G80,'Renda Variável'!J:J,"V")) *
(VLOOKUP(G80,Tabela1[],2,0) -
(SUMIFS('Renda Variável'!Q:Q,'Renda Variável'!H:H,G80,'Renda Variável'!J:J,"C")/SUMIFS('Renda Variável'!M:M,'Renda Variável'!H:H,G80,'Renda Variável'!J:J,"C"))),"")</f>
        <v/>
      </c>
      <c r="R80" s="16">
        <v>80</v>
      </c>
      <c r="S80" s="16" t="str">
        <f>IFERROR(IF('Renda Fixa'!N110&lt;&gt;"",'Renda Fixa'!N110,""),"")</f>
        <v/>
      </c>
      <c r="T80" s="16" t="str">
        <f>IFERROR(IF((SUMIFS('Renda Fixa'!O:O,'Renda Fixa'!N:N,S80,'Renda Fixa'!I:I,"A")-SUMIFS('Renda Fixa'!O:O,'Renda Fixa'!N:N,S80,'Renda Fixa'!I:I,"R"))=0,"",IF(S80="","",IF(COUNTIF('Renda Fixa'!$N$31:N110,S80)&gt;1,"",R80))),"")</f>
        <v/>
      </c>
      <c r="U80" s="16" t="str">
        <f t="shared" si="3"/>
        <v/>
      </c>
      <c r="V80" s="16" t="str" cm="1">
        <f t="array" ref="V80">IFERROR(INDEX(S:S,U80),"")</f>
        <v/>
      </c>
      <c r="W80" s="16" t="str">
        <f>IF(V80&lt;&gt;"",INDEX('Renda Fixa'!J:J,MATCH(V80,'Renda Fixa'!N:N,0)),"")</f>
        <v/>
      </c>
      <c r="X80" s="17" t="str">
        <f>IF(V80&lt;&gt;"",(SUMIFS('Renda Fixa'!O:O,'Renda Fixa'!N:N,V80,'Renda Fixa'!I:I,"A")-SUMIFS('Renda Fixa'!O:O,'Renda Fixa'!N:N,V80,'Renda Fixa'!I:I,"R"))*VLOOKUP(V80,Tabela2[],2,0),"")</f>
        <v/>
      </c>
      <c r="Y80" s="2" t="str">
        <f>IF(
V80&lt;&gt;"",
(SUMIFS('Renda Fixa'!O:O,'Renda Fixa'!N:N,V80,'Renda Fixa'!I:I,"A")-SUMIFS('Renda Fixa'!O:O,'Renda Fixa'!N:N,V80,'Renda Fixa'!I:I,"R")) *
(VLOOKUP(V80,Tabela2[],2,0) -
(SUMIFS('Renda Fixa'!S:S,'Renda Fixa'!N:N,V80,'Renda Fixa'!I:I,"A")/SUMIFS('Renda Fixa'!O:O,'Renda Fixa'!N:N,V80,'Renda Fixa'!I:I,"A"))),"")</f>
        <v/>
      </c>
    </row>
    <row r="81" spans="3:25" x14ac:dyDescent="0.25">
      <c r="C81" s="16">
        <v>81</v>
      </c>
      <c r="D81" s="16" t="str">
        <f>IFERROR(IF('Renda Variável'!H107&lt;&gt;"",'Renda Variável'!H107,""),"")</f>
        <v/>
      </c>
      <c r="E81" s="16" t="str">
        <f>IFERROR(IF((SUMIFS('Renda Variável'!M:M,'Renda Variável'!H:H,D81,'Renda Variável'!J:J,"C")-SUMIFS('Renda Variável'!M:M,'Renda Variável'!H:H,D81,'Renda Variável'!J:J,"V"))=0,"",IF(D81="","",IF(COUNTIF('Renda Variável'!$H$27:H107,D81)&gt;1,"",C81))),"")</f>
        <v/>
      </c>
      <c r="F81" s="16" t="str">
        <f t="shared" si="2"/>
        <v/>
      </c>
      <c r="G81" s="16" t="str" cm="1">
        <f t="array" ref="G81">IFERROR(INDEX(D:D,F81),"")</f>
        <v/>
      </c>
      <c r="H81" s="16" t="str">
        <f>IF(G81&lt;&gt;"",VLOOKUP(G81,'Renda Variável'!H:I,2,0),"")</f>
        <v/>
      </c>
      <c r="I81" s="17" t="str">
        <f>IF(G81&lt;&gt;"",(SUMIFS('Renda Variável'!M:M,'Renda Variável'!H:H,G81,'Renda Variável'!J:J,"C")-SUMIFS('Renda Variável'!M:M,'Renda Variável'!H:H,G81,'Renda Variável'!J:J,"V"))*VLOOKUP(G81,Tabela1[],2,0),"")</f>
        <v/>
      </c>
      <c r="J81" s="17" t="str">
        <f>IF(
G81&lt;&gt;"",
(SUMIFS('Renda Variável'!M:M,'Renda Variável'!H:H,G81,'Renda Variável'!J:J,"C")-SUMIFS('Renda Variável'!M:M,'Renda Variável'!H:H,G81,'Renda Variável'!J:J,"V")) *
(VLOOKUP(G81,Tabela1[],2,0) -
(SUMIFS('Renda Variável'!Q:Q,'Renda Variável'!H:H,G81,'Renda Variável'!J:J,"C")/SUMIFS('Renda Variável'!M:M,'Renda Variável'!H:H,G81,'Renda Variável'!J:J,"C"))),"")</f>
        <v/>
      </c>
      <c r="R81" s="16">
        <v>81</v>
      </c>
      <c r="S81" s="16" t="str">
        <f>IFERROR(IF('Renda Fixa'!N111&lt;&gt;"",'Renda Fixa'!N111,""),"")</f>
        <v/>
      </c>
      <c r="T81" s="16" t="str">
        <f>IFERROR(IF((SUMIFS('Renda Fixa'!O:O,'Renda Fixa'!N:N,S81,'Renda Fixa'!I:I,"A")-SUMIFS('Renda Fixa'!O:O,'Renda Fixa'!N:N,S81,'Renda Fixa'!I:I,"R"))=0,"",IF(S81="","",IF(COUNTIF('Renda Fixa'!$N$31:N111,S81)&gt;1,"",R81))),"")</f>
        <v/>
      </c>
      <c r="U81" s="16" t="str">
        <f t="shared" si="3"/>
        <v/>
      </c>
      <c r="V81" s="16" t="str" cm="1">
        <f t="array" ref="V81">IFERROR(INDEX(S:S,U81),"")</f>
        <v/>
      </c>
      <c r="W81" s="16" t="str">
        <f>IF(V81&lt;&gt;"",INDEX('Renda Fixa'!J:J,MATCH(V81,'Renda Fixa'!N:N,0)),"")</f>
        <v/>
      </c>
      <c r="X81" s="17" t="str">
        <f>IF(V81&lt;&gt;"",(SUMIFS('Renda Fixa'!O:O,'Renda Fixa'!N:N,V81,'Renda Fixa'!I:I,"A")-SUMIFS('Renda Fixa'!O:O,'Renda Fixa'!N:N,V81,'Renda Fixa'!I:I,"R"))*VLOOKUP(V81,Tabela2[],2,0),"")</f>
        <v/>
      </c>
      <c r="Y81" s="2" t="str">
        <f>IF(
V81&lt;&gt;"",
(SUMIFS('Renda Fixa'!O:O,'Renda Fixa'!N:N,V81,'Renda Fixa'!I:I,"A")-SUMIFS('Renda Fixa'!O:O,'Renda Fixa'!N:N,V81,'Renda Fixa'!I:I,"R")) *
(VLOOKUP(V81,Tabela2[],2,0) -
(SUMIFS('Renda Fixa'!S:S,'Renda Fixa'!N:N,V81,'Renda Fixa'!I:I,"A")/SUMIFS('Renda Fixa'!O:O,'Renda Fixa'!N:N,V81,'Renda Fixa'!I:I,"A"))),"")</f>
        <v/>
      </c>
    </row>
    <row r="82" spans="3:25" x14ac:dyDescent="0.25">
      <c r="C82" s="16">
        <v>82</v>
      </c>
      <c r="D82" s="16" t="str">
        <f>IFERROR(IF('Renda Variável'!H108&lt;&gt;"",'Renda Variável'!H108,""),"")</f>
        <v/>
      </c>
      <c r="E82" s="16" t="str">
        <f>IFERROR(IF((SUMIFS('Renda Variável'!M:M,'Renda Variável'!H:H,D82,'Renda Variável'!J:J,"C")-SUMIFS('Renda Variável'!M:M,'Renda Variável'!H:H,D82,'Renda Variável'!J:J,"V"))=0,"",IF(D82="","",IF(COUNTIF('Renda Variável'!$H$27:H108,D82)&gt;1,"",C82))),"")</f>
        <v/>
      </c>
      <c r="F82" s="16" t="str">
        <f t="shared" si="2"/>
        <v/>
      </c>
      <c r="G82" s="16" t="str" cm="1">
        <f t="array" ref="G82">IFERROR(INDEX(D:D,F82),"")</f>
        <v/>
      </c>
      <c r="H82" s="16" t="str">
        <f>IF(G82&lt;&gt;"",VLOOKUP(G82,'Renda Variável'!H:I,2,0),"")</f>
        <v/>
      </c>
      <c r="I82" s="17" t="str">
        <f>IF(G82&lt;&gt;"",(SUMIFS('Renda Variável'!M:M,'Renda Variável'!H:H,G82,'Renda Variável'!J:J,"C")-SUMIFS('Renda Variável'!M:M,'Renda Variável'!H:H,G82,'Renda Variável'!J:J,"V"))*VLOOKUP(G82,Tabela1[],2,0),"")</f>
        <v/>
      </c>
      <c r="J82" s="17" t="str">
        <f>IF(
G82&lt;&gt;"",
(SUMIFS('Renda Variável'!M:M,'Renda Variável'!H:H,G82,'Renda Variável'!J:J,"C")-SUMIFS('Renda Variável'!M:M,'Renda Variável'!H:H,G82,'Renda Variável'!J:J,"V")) *
(VLOOKUP(G82,Tabela1[],2,0) -
(SUMIFS('Renda Variável'!Q:Q,'Renda Variável'!H:H,G82,'Renda Variável'!J:J,"C")/SUMIFS('Renda Variável'!M:M,'Renda Variável'!H:H,G82,'Renda Variável'!J:J,"C"))),"")</f>
        <v/>
      </c>
      <c r="R82" s="16">
        <v>82</v>
      </c>
      <c r="S82" s="16" t="str">
        <f>IFERROR(IF('Renda Fixa'!N112&lt;&gt;"",'Renda Fixa'!N112,""),"")</f>
        <v/>
      </c>
      <c r="T82" s="16" t="str">
        <f>IFERROR(IF((SUMIFS('Renda Fixa'!O:O,'Renda Fixa'!N:N,S82,'Renda Fixa'!I:I,"A")-SUMIFS('Renda Fixa'!O:O,'Renda Fixa'!N:N,S82,'Renda Fixa'!I:I,"R"))=0,"",IF(S82="","",IF(COUNTIF('Renda Fixa'!$N$31:N112,S82)&gt;1,"",R82))),"")</f>
        <v/>
      </c>
      <c r="U82" s="16" t="str">
        <f t="shared" si="3"/>
        <v/>
      </c>
      <c r="V82" s="16" t="str" cm="1">
        <f t="array" ref="V82">IFERROR(INDEX(S:S,U82),"")</f>
        <v/>
      </c>
      <c r="W82" s="16" t="str">
        <f>IF(V82&lt;&gt;"",INDEX('Renda Fixa'!J:J,MATCH(V82,'Renda Fixa'!N:N,0)),"")</f>
        <v/>
      </c>
      <c r="X82" s="17" t="str">
        <f>IF(V82&lt;&gt;"",(SUMIFS('Renda Fixa'!O:O,'Renda Fixa'!N:N,V82,'Renda Fixa'!I:I,"A")-SUMIFS('Renda Fixa'!O:O,'Renda Fixa'!N:N,V82,'Renda Fixa'!I:I,"R"))*VLOOKUP(V82,Tabela2[],2,0),"")</f>
        <v/>
      </c>
      <c r="Y82" s="2" t="str">
        <f>IF(
V82&lt;&gt;"",
(SUMIFS('Renda Fixa'!O:O,'Renda Fixa'!N:N,V82,'Renda Fixa'!I:I,"A")-SUMIFS('Renda Fixa'!O:O,'Renda Fixa'!N:N,V82,'Renda Fixa'!I:I,"R")) *
(VLOOKUP(V82,Tabela2[],2,0) -
(SUMIFS('Renda Fixa'!S:S,'Renda Fixa'!N:N,V82,'Renda Fixa'!I:I,"A")/SUMIFS('Renda Fixa'!O:O,'Renda Fixa'!N:N,V82,'Renda Fixa'!I:I,"A"))),"")</f>
        <v/>
      </c>
    </row>
    <row r="83" spans="3:25" x14ac:dyDescent="0.25">
      <c r="C83" s="16">
        <v>83</v>
      </c>
      <c r="D83" s="16" t="str">
        <f>IFERROR(IF('Renda Variável'!H109&lt;&gt;"",'Renda Variável'!H109,""),"")</f>
        <v/>
      </c>
      <c r="E83" s="16" t="str">
        <f>IFERROR(IF((SUMIFS('Renda Variável'!M:M,'Renda Variável'!H:H,D83,'Renda Variável'!J:J,"C")-SUMIFS('Renda Variável'!M:M,'Renda Variável'!H:H,D83,'Renda Variável'!J:J,"V"))=0,"",IF(D83="","",IF(COUNTIF('Renda Variável'!$H$27:H109,D83)&gt;1,"",C83))),"")</f>
        <v/>
      </c>
      <c r="F83" s="16" t="str">
        <f t="shared" si="2"/>
        <v/>
      </c>
      <c r="G83" s="16" t="str" cm="1">
        <f t="array" ref="G83">IFERROR(INDEX(D:D,F83),"")</f>
        <v/>
      </c>
      <c r="H83" s="16" t="str">
        <f>IF(G83&lt;&gt;"",VLOOKUP(G83,'Renda Variável'!H:I,2,0),"")</f>
        <v/>
      </c>
      <c r="I83" s="17" t="str">
        <f>IF(G83&lt;&gt;"",(SUMIFS('Renda Variável'!M:M,'Renda Variável'!H:H,G83,'Renda Variável'!J:J,"C")-SUMIFS('Renda Variável'!M:M,'Renda Variável'!H:H,G83,'Renda Variável'!J:J,"V"))*VLOOKUP(G83,Tabela1[],2,0),"")</f>
        <v/>
      </c>
      <c r="J83" s="17" t="str">
        <f>IF(
G83&lt;&gt;"",
(SUMIFS('Renda Variável'!M:M,'Renda Variável'!H:H,G83,'Renda Variável'!J:J,"C")-SUMIFS('Renda Variável'!M:M,'Renda Variável'!H:H,G83,'Renda Variável'!J:J,"V")) *
(VLOOKUP(G83,Tabela1[],2,0) -
(SUMIFS('Renda Variável'!Q:Q,'Renda Variável'!H:H,G83,'Renda Variável'!J:J,"C")/SUMIFS('Renda Variável'!M:M,'Renda Variável'!H:H,G83,'Renda Variável'!J:J,"C"))),"")</f>
        <v/>
      </c>
      <c r="R83" s="16">
        <v>83</v>
      </c>
      <c r="S83" s="16" t="str">
        <f>IFERROR(IF('Renda Fixa'!N113&lt;&gt;"",'Renda Fixa'!N113,""),"")</f>
        <v/>
      </c>
      <c r="T83" s="16" t="str">
        <f>IFERROR(IF((SUMIFS('Renda Fixa'!O:O,'Renda Fixa'!N:N,S83,'Renda Fixa'!I:I,"A")-SUMIFS('Renda Fixa'!O:O,'Renda Fixa'!N:N,S83,'Renda Fixa'!I:I,"R"))=0,"",IF(S83="","",IF(COUNTIF('Renda Fixa'!$N$31:N113,S83)&gt;1,"",R83))),"")</f>
        <v/>
      </c>
      <c r="U83" s="16" t="str">
        <f t="shared" si="3"/>
        <v/>
      </c>
      <c r="V83" s="16" t="str" cm="1">
        <f t="array" ref="V83">IFERROR(INDEX(S:S,U83),"")</f>
        <v/>
      </c>
      <c r="W83" s="16" t="str">
        <f>IF(V83&lt;&gt;"",INDEX('Renda Fixa'!J:J,MATCH(V83,'Renda Fixa'!N:N,0)),"")</f>
        <v/>
      </c>
      <c r="X83" s="17" t="str">
        <f>IF(V83&lt;&gt;"",(SUMIFS('Renda Fixa'!O:O,'Renda Fixa'!N:N,V83,'Renda Fixa'!I:I,"A")-SUMIFS('Renda Fixa'!O:O,'Renda Fixa'!N:N,V83,'Renda Fixa'!I:I,"R"))*VLOOKUP(V83,Tabela2[],2,0),"")</f>
        <v/>
      </c>
      <c r="Y83" s="2" t="str">
        <f>IF(
V83&lt;&gt;"",
(SUMIFS('Renda Fixa'!O:O,'Renda Fixa'!N:N,V83,'Renda Fixa'!I:I,"A")-SUMIFS('Renda Fixa'!O:O,'Renda Fixa'!N:N,V83,'Renda Fixa'!I:I,"R")) *
(VLOOKUP(V83,Tabela2[],2,0) -
(SUMIFS('Renda Fixa'!S:S,'Renda Fixa'!N:N,V83,'Renda Fixa'!I:I,"A")/SUMIFS('Renda Fixa'!O:O,'Renda Fixa'!N:N,V83,'Renda Fixa'!I:I,"A"))),"")</f>
        <v/>
      </c>
    </row>
    <row r="84" spans="3:25" x14ac:dyDescent="0.25">
      <c r="C84" s="16">
        <v>84</v>
      </c>
      <c r="D84" s="16" t="str">
        <f>IFERROR(IF('Renda Variável'!H110&lt;&gt;"",'Renda Variável'!H110,""),"")</f>
        <v/>
      </c>
      <c r="E84" s="16" t="str">
        <f>IFERROR(IF((SUMIFS('Renda Variável'!M:M,'Renda Variável'!H:H,D84,'Renda Variável'!J:J,"C")-SUMIFS('Renda Variável'!M:M,'Renda Variável'!H:H,D84,'Renda Variável'!J:J,"V"))=0,"",IF(D84="","",IF(COUNTIF('Renda Variável'!$H$27:H110,D84)&gt;1,"",C84))),"")</f>
        <v/>
      </c>
      <c r="F84" s="16" t="str">
        <f t="shared" si="2"/>
        <v/>
      </c>
      <c r="G84" s="16" t="str" cm="1">
        <f t="array" ref="G84">IFERROR(INDEX(D:D,F84),"")</f>
        <v/>
      </c>
      <c r="H84" s="16" t="str">
        <f>IF(G84&lt;&gt;"",VLOOKUP(G84,'Renda Variável'!H:I,2,0),"")</f>
        <v/>
      </c>
      <c r="I84" s="17" t="str">
        <f>IF(G84&lt;&gt;"",(SUMIFS('Renda Variável'!M:M,'Renda Variável'!H:H,G84,'Renda Variável'!J:J,"C")-SUMIFS('Renda Variável'!M:M,'Renda Variável'!H:H,G84,'Renda Variável'!J:J,"V"))*VLOOKUP(G84,Tabela1[],2,0),"")</f>
        <v/>
      </c>
      <c r="J84" s="17" t="str">
        <f>IF(
G84&lt;&gt;"",
(SUMIFS('Renda Variável'!M:M,'Renda Variável'!H:H,G84,'Renda Variável'!J:J,"C")-SUMIFS('Renda Variável'!M:M,'Renda Variável'!H:H,G84,'Renda Variável'!J:J,"V")) *
(VLOOKUP(G84,Tabela1[],2,0) -
(SUMIFS('Renda Variável'!Q:Q,'Renda Variável'!H:H,G84,'Renda Variável'!J:J,"C")/SUMIFS('Renda Variável'!M:M,'Renda Variável'!H:H,G84,'Renda Variável'!J:J,"C"))),"")</f>
        <v/>
      </c>
      <c r="R84" s="16">
        <v>84</v>
      </c>
      <c r="S84" s="16" t="str">
        <f>IFERROR(IF('Renda Fixa'!N114&lt;&gt;"",'Renda Fixa'!N114,""),"")</f>
        <v/>
      </c>
      <c r="T84" s="16" t="str">
        <f>IFERROR(IF((SUMIFS('Renda Fixa'!O:O,'Renda Fixa'!N:N,S84,'Renda Fixa'!I:I,"A")-SUMIFS('Renda Fixa'!O:O,'Renda Fixa'!N:N,S84,'Renda Fixa'!I:I,"R"))=0,"",IF(S84="","",IF(COUNTIF('Renda Fixa'!$N$31:N114,S84)&gt;1,"",R84))),"")</f>
        <v/>
      </c>
      <c r="U84" s="16" t="str">
        <f t="shared" si="3"/>
        <v/>
      </c>
      <c r="V84" s="16" t="str" cm="1">
        <f t="array" ref="V84">IFERROR(INDEX(S:S,U84),"")</f>
        <v/>
      </c>
      <c r="W84" s="16" t="str">
        <f>IF(V84&lt;&gt;"",INDEX('Renda Fixa'!J:J,MATCH(V84,'Renda Fixa'!N:N,0)),"")</f>
        <v/>
      </c>
      <c r="X84" s="17" t="str">
        <f>IF(V84&lt;&gt;"",(SUMIFS('Renda Fixa'!O:O,'Renda Fixa'!N:N,V84,'Renda Fixa'!I:I,"A")-SUMIFS('Renda Fixa'!O:O,'Renda Fixa'!N:N,V84,'Renda Fixa'!I:I,"R"))*VLOOKUP(V84,Tabela2[],2,0),"")</f>
        <v/>
      </c>
      <c r="Y84" s="2" t="str">
        <f>IF(
V84&lt;&gt;"",
(SUMIFS('Renda Fixa'!O:O,'Renda Fixa'!N:N,V84,'Renda Fixa'!I:I,"A")-SUMIFS('Renda Fixa'!O:O,'Renda Fixa'!N:N,V84,'Renda Fixa'!I:I,"R")) *
(VLOOKUP(V84,Tabela2[],2,0) -
(SUMIFS('Renda Fixa'!S:S,'Renda Fixa'!N:N,V84,'Renda Fixa'!I:I,"A")/SUMIFS('Renda Fixa'!O:O,'Renda Fixa'!N:N,V84,'Renda Fixa'!I:I,"A"))),"")</f>
        <v/>
      </c>
    </row>
    <row r="85" spans="3:25" x14ac:dyDescent="0.25">
      <c r="C85" s="16">
        <v>85</v>
      </c>
      <c r="D85" s="16" t="str">
        <f>IFERROR(IF('Renda Variável'!H111&lt;&gt;"",'Renda Variável'!H111,""),"")</f>
        <v/>
      </c>
      <c r="E85" s="16" t="str">
        <f>IFERROR(IF((SUMIFS('Renda Variável'!M:M,'Renda Variável'!H:H,D85,'Renda Variável'!J:J,"C")-SUMIFS('Renda Variável'!M:M,'Renda Variável'!H:H,D85,'Renda Variável'!J:J,"V"))=0,"",IF(D85="","",IF(COUNTIF('Renda Variável'!$H$27:H111,D85)&gt;1,"",C85))),"")</f>
        <v/>
      </c>
      <c r="F85" s="16" t="str">
        <f t="shared" si="2"/>
        <v/>
      </c>
      <c r="G85" s="16" t="str" cm="1">
        <f t="array" ref="G85">IFERROR(INDEX(D:D,F85),"")</f>
        <v/>
      </c>
      <c r="H85" s="16" t="str">
        <f>IF(G85&lt;&gt;"",VLOOKUP(G85,'Renda Variável'!H:I,2,0),"")</f>
        <v/>
      </c>
      <c r="I85" s="17" t="str">
        <f>IF(G85&lt;&gt;"",(SUMIFS('Renda Variável'!M:M,'Renda Variável'!H:H,G85,'Renda Variável'!J:J,"C")-SUMIFS('Renda Variável'!M:M,'Renda Variável'!H:H,G85,'Renda Variável'!J:J,"V"))*VLOOKUP(G85,Tabela1[],2,0),"")</f>
        <v/>
      </c>
      <c r="J85" s="17" t="str">
        <f>IF(
G85&lt;&gt;"",
(SUMIFS('Renda Variável'!M:M,'Renda Variável'!H:H,G85,'Renda Variável'!J:J,"C")-SUMIFS('Renda Variável'!M:M,'Renda Variável'!H:H,G85,'Renda Variável'!J:J,"V")) *
(VLOOKUP(G85,Tabela1[],2,0) -
(SUMIFS('Renda Variável'!Q:Q,'Renda Variável'!H:H,G85,'Renda Variável'!J:J,"C")/SUMIFS('Renda Variável'!M:M,'Renda Variável'!H:H,G85,'Renda Variável'!J:J,"C"))),"")</f>
        <v/>
      </c>
      <c r="R85" s="16">
        <v>85</v>
      </c>
      <c r="S85" s="16" t="str">
        <f>IFERROR(IF('Renda Fixa'!N115&lt;&gt;"",'Renda Fixa'!N115,""),"")</f>
        <v/>
      </c>
      <c r="T85" s="16" t="str">
        <f>IFERROR(IF((SUMIFS('Renda Fixa'!O:O,'Renda Fixa'!N:N,S85,'Renda Fixa'!I:I,"A")-SUMIFS('Renda Fixa'!O:O,'Renda Fixa'!N:N,S85,'Renda Fixa'!I:I,"R"))=0,"",IF(S85="","",IF(COUNTIF('Renda Fixa'!$N$31:N115,S85)&gt;1,"",R85))),"")</f>
        <v/>
      </c>
      <c r="U85" s="16" t="str">
        <f t="shared" si="3"/>
        <v/>
      </c>
      <c r="V85" s="16" t="str" cm="1">
        <f t="array" ref="V85">IFERROR(INDEX(S:S,U85),"")</f>
        <v/>
      </c>
      <c r="W85" s="16" t="str">
        <f>IF(V85&lt;&gt;"",INDEX('Renda Fixa'!J:J,MATCH(V85,'Renda Fixa'!N:N,0)),"")</f>
        <v/>
      </c>
      <c r="X85" s="17" t="str">
        <f>IF(V85&lt;&gt;"",(SUMIFS('Renda Fixa'!O:O,'Renda Fixa'!N:N,V85,'Renda Fixa'!I:I,"A")-SUMIFS('Renda Fixa'!O:O,'Renda Fixa'!N:N,V85,'Renda Fixa'!I:I,"R"))*VLOOKUP(V85,Tabela2[],2,0),"")</f>
        <v/>
      </c>
      <c r="Y85" s="2" t="str">
        <f>IF(
V85&lt;&gt;"",
(SUMIFS('Renda Fixa'!O:O,'Renda Fixa'!N:N,V85,'Renda Fixa'!I:I,"A")-SUMIFS('Renda Fixa'!O:O,'Renda Fixa'!N:N,V85,'Renda Fixa'!I:I,"R")) *
(VLOOKUP(V85,Tabela2[],2,0) -
(SUMIFS('Renda Fixa'!S:S,'Renda Fixa'!N:N,V85,'Renda Fixa'!I:I,"A")/SUMIFS('Renda Fixa'!O:O,'Renda Fixa'!N:N,V85,'Renda Fixa'!I:I,"A"))),"")</f>
        <v/>
      </c>
    </row>
    <row r="86" spans="3:25" x14ac:dyDescent="0.25">
      <c r="C86" s="16">
        <v>86</v>
      </c>
      <c r="D86" s="16" t="str">
        <f>IFERROR(IF('Renda Variável'!H112&lt;&gt;"",'Renda Variável'!H112,""),"")</f>
        <v/>
      </c>
      <c r="E86" s="16" t="str">
        <f>IFERROR(IF((SUMIFS('Renda Variável'!M:M,'Renda Variável'!H:H,D86,'Renda Variável'!J:J,"C")-SUMIFS('Renda Variável'!M:M,'Renda Variável'!H:H,D86,'Renda Variável'!J:J,"V"))=0,"",IF(D86="","",IF(COUNTIF('Renda Variável'!$H$27:H112,D86)&gt;1,"",C86))),"")</f>
        <v/>
      </c>
      <c r="F86" s="16" t="str">
        <f t="shared" si="2"/>
        <v/>
      </c>
      <c r="G86" s="16" t="str" cm="1">
        <f t="array" ref="G86">IFERROR(INDEX(D:D,F86),"")</f>
        <v/>
      </c>
      <c r="H86" s="16" t="str">
        <f>IF(G86&lt;&gt;"",VLOOKUP(G86,'Renda Variável'!H:I,2,0),"")</f>
        <v/>
      </c>
      <c r="I86" s="17" t="str">
        <f>IF(G86&lt;&gt;"",(SUMIFS('Renda Variável'!M:M,'Renda Variável'!H:H,G86,'Renda Variável'!J:J,"C")-SUMIFS('Renda Variável'!M:M,'Renda Variável'!H:H,G86,'Renda Variável'!J:J,"V"))*VLOOKUP(G86,Tabela1[],2,0),"")</f>
        <v/>
      </c>
      <c r="J86" s="17" t="str">
        <f>IF(
G86&lt;&gt;"",
(SUMIFS('Renda Variável'!M:M,'Renda Variável'!H:H,G86,'Renda Variável'!J:J,"C")-SUMIFS('Renda Variável'!M:M,'Renda Variável'!H:H,G86,'Renda Variável'!J:J,"V")) *
(VLOOKUP(G86,Tabela1[],2,0) -
(SUMIFS('Renda Variável'!Q:Q,'Renda Variável'!H:H,G86,'Renda Variável'!J:J,"C")/SUMIFS('Renda Variável'!M:M,'Renda Variável'!H:H,G86,'Renda Variável'!J:J,"C"))),"")</f>
        <v/>
      </c>
      <c r="R86" s="16">
        <v>86</v>
      </c>
      <c r="S86" s="16" t="str">
        <f>IFERROR(IF('Renda Fixa'!N116&lt;&gt;"",'Renda Fixa'!N116,""),"")</f>
        <v/>
      </c>
      <c r="T86" s="16" t="str">
        <f>IFERROR(IF((SUMIFS('Renda Fixa'!O:O,'Renda Fixa'!N:N,S86,'Renda Fixa'!I:I,"A")-SUMIFS('Renda Fixa'!O:O,'Renda Fixa'!N:N,S86,'Renda Fixa'!I:I,"R"))=0,"",IF(S86="","",IF(COUNTIF('Renda Fixa'!$N$31:N116,S86)&gt;1,"",R86))),"")</f>
        <v/>
      </c>
      <c r="U86" s="16" t="str">
        <f t="shared" si="3"/>
        <v/>
      </c>
      <c r="V86" s="16" t="str" cm="1">
        <f t="array" ref="V86">IFERROR(INDEX(S:S,U86),"")</f>
        <v/>
      </c>
      <c r="W86" s="16" t="str">
        <f>IF(V86&lt;&gt;"",INDEX('Renda Fixa'!J:J,MATCH(V86,'Renda Fixa'!N:N,0)),"")</f>
        <v/>
      </c>
      <c r="X86" s="17" t="str">
        <f>IF(V86&lt;&gt;"",(SUMIFS('Renda Fixa'!O:O,'Renda Fixa'!N:N,V86,'Renda Fixa'!I:I,"A")-SUMIFS('Renda Fixa'!O:O,'Renda Fixa'!N:N,V86,'Renda Fixa'!I:I,"R"))*VLOOKUP(V86,Tabela2[],2,0),"")</f>
        <v/>
      </c>
      <c r="Y86" s="2" t="str">
        <f>IF(
V86&lt;&gt;"",
(SUMIFS('Renda Fixa'!O:O,'Renda Fixa'!N:N,V86,'Renda Fixa'!I:I,"A")-SUMIFS('Renda Fixa'!O:O,'Renda Fixa'!N:N,V86,'Renda Fixa'!I:I,"R")) *
(VLOOKUP(V86,Tabela2[],2,0) -
(SUMIFS('Renda Fixa'!S:S,'Renda Fixa'!N:N,V86,'Renda Fixa'!I:I,"A")/SUMIFS('Renda Fixa'!O:O,'Renda Fixa'!N:N,V86,'Renda Fixa'!I:I,"A"))),"")</f>
        <v/>
      </c>
    </row>
    <row r="87" spans="3:25" x14ac:dyDescent="0.25">
      <c r="C87" s="16">
        <v>87</v>
      </c>
      <c r="D87" s="16" t="str">
        <f>IFERROR(IF('Renda Variável'!H113&lt;&gt;"",'Renda Variável'!H113,""),"")</f>
        <v/>
      </c>
      <c r="E87" s="16" t="str">
        <f>IFERROR(IF((SUMIFS('Renda Variável'!M:M,'Renda Variável'!H:H,D87,'Renda Variável'!J:J,"C")-SUMIFS('Renda Variável'!M:M,'Renda Variável'!H:H,D87,'Renda Variável'!J:J,"V"))=0,"",IF(D87="","",IF(COUNTIF('Renda Variável'!$H$27:H113,D87)&gt;1,"",C87))),"")</f>
        <v/>
      </c>
      <c r="F87" s="16" t="str">
        <f t="shared" si="2"/>
        <v/>
      </c>
      <c r="G87" s="16" t="str" cm="1">
        <f t="array" ref="G87">IFERROR(INDEX(D:D,F87),"")</f>
        <v/>
      </c>
      <c r="H87" s="16" t="str">
        <f>IF(G87&lt;&gt;"",VLOOKUP(G87,'Renda Variável'!H:I,2,0),"")</f>
        <v/>
      </c>
      <c r="I87" s="17" t="str">
        <f>IF(G87&lt;&gt;"",(SUMIFS('Renda Variável'!M:M,'Renda Variável'!H:H,G87,'Renda Variável'!J:J,"C")-SUMIFS('Renda Variável'!M:M,'Renda Variável'!H:H,G87,'Renda Variável'!J:J,"V"))*VLOOKUP(G87,Tabela1[],2,0),"")</f>
        <v/>
      </c>
      <c r="J87" s="17" t="str">
        <f>IF(
G87&lt;&gt;"",
(SUMIFS('Renda Variável'!M:M,'Renda Variável'!H:H,G87,'Renda Variável'!J:J,"C")-SUMIFS('Renda Variável'!M:M,'Renda Variável'!H:H,G87,'Renda Variável'!J:J,"V")) *
(VLOOKUP(G87,Tabela1[],2,0) -
(SUMIFS('Renda Variável'!Q:Q,'Renda Variável'!H:H,G87,'Renda Variável'!J:J,"C")/SUMIFS('Renda Variável'!M:M,'Renda Variável'!H:H,G87,'Renda Variável'!J:J,"C"))),"")</f>
        <v/>
      </c>
      <c r="R87" s="16">
        <v>87</v>
      </c>
      <c r="S87" s="16" t="str">
        <f>IFERROR(IF('Renda Fixa'!N117&lt;&gt;"",'Renda Fixa'!N117,""),"")</f>
        <v/>
      </c>
      <c r="T87" s="16" t="str">
        <f>IFERROR(IF((SUMIFS('Renda Fixa'!O:O,'Renda Fixa'!N:N,S87,'Renda Fixa'!I:I,"A")-SUMIFS('Renda Fixa'!O:O,'Renda Fixa'!N:N,S87,'Renda Fixa'!I:I,"R"))=0,"",IF(S87="","",IF(COUNTIF('Renda Fixa'!$N$31:N117,S87)&gt;1,"",R87))),"")</f>
        <v/>
      </c>
      <c r="U87" s="16" t="str">
        <f t="shared" si="3"/>
        <v/>
      </c>
      <c r="V87" s="16" t="str" cm="1">
        <f t="array" ref="V87">IFERROR(INDEX(S:S,U87),"")</f>
        <v/>
      </c>
      <c r="W87" s="16" t="str">
        <f>IF(V87&lt;&gt;"",INDEX('Renda Fixa'!J:J,MATCH(V87,'Renda Fixa'!N:N,0)),"")</f>
        <v/>
      </c>
      <c r="X87" s="17" t="str">
        <f>IF(V87&lt;&gt;"",(SUMIFS('Renda Fixa'!O:O,'Renda Fixa'!N:N,V87,'Renda Fixa'!I:I,"A")-SUMIFS('Renda Fixa'!O:O,'Renda Fixa'!N:N,V87,'Renda Fixa'!I:I,"R"))*VLOOKUP(V87,Tabela2[],2,0),"")</f>
        <v/>
      </c>
      <c r="Y87" s="2" t="str">
        <f>IF(
V87&lt;&gt;"",
(SUMIFS('Renda Fixa'!O:O,'Renda Fixa'!N:N,V87,'Renda Fixa'!I:I,"A")-SUMIFS('Renda Fixa'!O:O,'Renda Fixa'!N:N,V87,'Renda Fixa'!I:I,"R")) *
(VLOOKUP(V87,Tabela2[],2,0) -
(SUMIFS('Renda Fixa'!S:S,'Renda Fixa'!N:N,V87,'Renda Fixa'!I:I,"A")/SUMIFS('Renda Fixa'!O:O,'Renda Fixa'!N:N,V87,'Renda Fixa'!I:I,"A"))),"")</f>
        <v/>
      </c>
    </row>
    <row r="88" spans="3:25" x14ac:dyDescent="0.25">
      <c r="C88" s="16">
        <v>88</v>
      </c>
      <c r="D88" s="16" t="str">
        <f>IFERROR(IF('Renda Variável'!H114&lt;&gt;"",'Renda Variável'!H114,""),"")</f>
        <v/>
      </c>
      <c r="E88" s="16" t="str">
        <f>IFERROR(IF((SUMIFS('Renda Variável'!M:M,'Renda Variável'!H:H,D88,'Renda Variável'!J:J,"C")-SUMIFS('Renda Variável'!M:M,'Renda Variável'!H:H,D88,'Renda Variável'!J:J,"V"))=0,"",IF(D88="","",IF(COUNTIF('Renda Variável'!$H$27:H114,D88)&gt;1,"",C88))),"")</f>
        <v/>
      </c>
      <c r="F88" s="16" t="str">
        <f t="shared" si="2"/>
        <v/>
      </c>
      <c r="G88" s="16" t="str" cm="1">
        <f t="array" ref="G88">IFERROR(INDEX(D:D,F88),"")</f>
        <v/>
      </c>
      <c r="H88" s="16" t="str">
        <f>IF(G88&lt;&gt;"",VLOOKUP(G88,'Renda Variável'!H:I,2,0),"")</f>
        <v/>
      </c>
      <c r="I88" s="17" t="str">
        <f>IF(G88&lt;&gt;"",(SUMIFS('Renda Variável'!M:M,'Renda Variável'!H:H,G88,'Renda Variável'!J:J,"C")-SUMIFS('Renda Variável'!M:M,'Renda Variável'!H:H,G88,'Renda Variável'!J:J,"V"))*VLOOKUP(G88,Tabela1[],2,0),"")</f>
        <v/>
      </c>
      <c r="J88" s="17" t="str">
        <f>IF(
G88&lt;&gt;"",
(SUMIFS('Renda Variável'!M:M,'Renda Variável'!H:H,G88,'Renda Variável'!J:J,"C")-SUMIFS('Renda Variável'!M:M,'Renda Variável'!H:H,G88,'Renda Variável'!J:J,"V")) *
(VLOOKUP(G88,Tabela1[],2,0) -
(SUMIFS('Renda Variável'!Q:Q,'Renda Variável'!H:H,G88,'Renda Variável'!J:J,"C")/SUMIFS('Renda Variável'!M:M,'Renda Variável'!H:H,G88,'Renda Variável'!J:J,"C"))),"")</f>
        <v/>
      </c>
      <c r="R88" s="16">
        <v>88</v>
      </c>
      <c r="S88" s="16" t="str">
        <f>IFERROR(IF('Renda Fixa'!N118&lt;&gt;"",'Renda Fixa'!N118,""),"")</f>
        <v/>
      </c>
      <c r="T88" s="16" t="str">
        <f>IFERROR(IF((SUMIFS('Renda Fixa'!O:O,'Renda Fixa'!N:N,S88,'Renda Fixa'!I:I,"A")-SUMIFS('Renda Fixa'!O:O,'Renda Fixa'!N:N,S88,'Renda Fixa'!I:I,"R"))=0,"",IF(S88="","",IF(COUNTIF('Renda Fixa'!$N$31:N118,S88)&gt;1,"",R88))),"")</f>
        <v/>
      </c>
      <c r="U88" s="16" t="str">
        <f t="shared" si="3"/>
        <v/>
      </c>
      <c r="V88" s="16" t="str" cm="1">
        <f t="array" ref="V88">IFERROR(INDEX(S:S,U88),"")</f>
        <v/>
      </c>
      <c r="W88" s="16" t="str">
        <f>IF(V88&lt;&gt;"",INDEX('Renda Fixa'!J:J,MATCH(V88,'Renda Fixa'!N:N,0)),"")</f>
        <v/>
      </c>
      <c r="X88" s="17" t="str">
        <f>IF(V88&lt;&gt;"",(SUMIFS('Renda Fixa'!O:O,'Renda Fixa'!N:N,V88,'Renda Fixa'!I:I,"A")-SUMIFS('Renda Fixa'!O:O,'Renda Fixa'!N:N,V88,'Renda Fixa'!I:I,"R"))*VLOOKUP(V88,Tabela2[],2,0),"")</f>
        <v/>
      </c>
      <c r="Y88" s="2" t="str">
        <f>IF(
V88&lt;&gt;"",
(SUMIFS('Renda Fixa'!O:O,'Renda Fixa'!N:N,V88,'Renda Fixa'!I:I,"A")-SUMIFS('Renda Fixa'!O:O,'Renda Fixa'!N:N,V88,'Renda Fixa'!I:I,"R")) *
(VLOOKUP(V88,Tabela2[],2,0) -
(SUMIFS('Renda Fixa'!S:S,'Renda Fixa'!N:N,V88,'Renda Fixa'!I:I,"A")/SUMIFS('Renda Fixa'!O:O,'Renda Fixa'!N:N,V88,'Renda Fixa'!I:I,"A"))),"")</f>
        <v/>
      </c>
    </row>
    <row r="89" spans="3:25" x14ac:dyDescent="0.25">
      <c r="C89" s="16">
        <v>89</v>
      </c>
      <c r="D89" s="16" t="str">
        <f>IFERROR(IF('Renda Variável'!H115&lt;&gt;"",'Renda Variável'!H115,""),"")</f>
        <v/>
      </c>
      <c r="E89" s="16" t="str">
        <f>IFERROR(IF((SUMIFS('Renda Variável'!M:M,'Renda Variável'!H:H,D89,'Renda Variável'!J:J,"C")-SUMIFS('Renda Variável'!M:M,'Renda Variável'!H:H,D89,'Renda Variável'!J:J,"V"))=0,"",IF(D89="","",IF(COUNTIF('Renda Variável'!$H$27:H115,D89)&gt;1,"",C89))),"")</f>
        <v/>
      </c>
      <c r="F89" s="16" t="str">
        <f t="shared" si="2"/>
        <v/>
      </c>
      <c r="G89" s="16" t="str" cm="1">
        <f t="array" ref="G89">IFERROR(INDEX(D:D,F89),"")</f>
        <v/>
      </c>
      <c r="H89" s="16" t="str">
        <f>IF(G89&lt;&gt;"",VLOOKUP(G89,'Renda Variável'!H:I,2,0),"")</f>
        <v/>
      </c>
      <c r="I89" s="17" t="str">
        <f>IF(G89&lt;&gt;"",(SUMIFS('Renda Variável'!M:M,'Renda Variável'!H:H,G89,'Renda Variável'!J:J,"C")-SUMIFS('Renda Variável'!M:M,'Renda Variável'!H:H,G89,'Renda Variável'!J:J,"V"))*VLOOKUP(G89,Tabela1[],2,0),"")</f>
        <v/>
      </c>
      <c r="J89" s="17" t="str">
        <f>IF(
G89&lt;&gt;"",
(SUMIFS('Renda Variável'!M:M,'Renda Variável'!H:H,G89,'Renda Variável'!J:J,"C")-SUMIFS('Renda Variável'!M:M,'Renda Variável'!H:H,G89,'Renda Variável'!J:J,"V")) *
(VLOOKUP(G89,Tabela1[],2,0) -
(SUMIFS('Renda Variável'!Q:Q,'Renda Variável'!H:H,G89,'Renda Variável'!J:J,"C")/SUMIFS('Renda Variável'!M:M,'Renda Variável'!H:H,G89,'Renda Variável'!J:J,"C"))),"")</f>
        <v/>
      </c>
      <c r="R89" s="16">
        <v>89</v>
      </c>
      <c r="S89" s="16" t="str">
        <f>IFERROR(IF('Renda Fixa'!N119&lt;&gt;"",'Renda Fixa'!N119,""),"")</f>
        <v/>
      </c>
      <c r="T89" s="16" t="str">
        <f>IFERROR(IF((SUMIFS('Renda Fixa'!O:O,'Renda Fixa'!N:N,S89,'Renda Fixa'!I:I,"A")-SUMIFS('Renda Fixa'!O:O,'Renda Fixa'!N:N,S89,'Renda Fixa'!I:I,"R"))=0,"",IF(S89="","",IF(COUNTIF('Renda Fixa'!$N$31:N119,S89)&gt;1,"",R89))),"")</f>
        <v/>
      </c>
      <c r="U89" s="16" t="str">
        <f t="shared" si="3"/>
        <v/>
      </c>
      <c r="V89" s="16" t="str" cm="1">
        <f t="array" ref="V89">IFERROR(INDEX(S:S,U89),"")</f>
        <v/>
      </c>
      <c r="W89" s="16" t="str">
        <f>IF(V89&lt;&gt;"",INDEX('Renda Fixa'!J:J,MATCH(V89,'Renda Fixa'!N:N,0)),"")</f>
        <v/>
      </c>
      <c r="X89" s="17" t="str">
        <f>IF(V89&lt;&gt;"",(SUMIFS('Renda Fixa'!O:O,'Renda Fixa'!N:N,V89,'Renda Fixa'!I:I,"A")-SUMIFS('Renda Fixa'!O:O,'Renda Fixa'!N:N,V89,'Renda Fixa'!I:I,"R"))*VLOOKUP(V89,Tabela2[],2,0),"")</f>
        <v/>
      </c>
      <c r="Y89" s="2" t="str">
        <f>IF(
V89&lt;&gt;"",
(SUMIFS('Renda Fixa'!O:O,'Renda Fixa'!N:N,V89,'Renda Fixa'!I:I,"A")-SUMIFS('Renda Fixa'!O:O,'Renda Fixa'!N:N,V89,'Renda Fixa'!I:I,"R")) *
(VLOOKUP(V89,Tabela2[],2,0) -
(SUMIFS('Renda Fixa'!S:S,'Renda Fixa'!N:N,V89,'Renda Fixa'!I:I,"A")/SUMIFS('Renda Fixa'!O:O,'Renda Fixa'!N:N,V89,'Renda Fixa'!I:I,"A"))),"")</f>
        <v/>
      </c>
    </row>
    <row r="90" spans="3:25" x14ac:dyDescent="0.25">
      <c r="C90" s="16">
        <v>90</v>
      </c>
      <c r="D90" s="16" t="str">
        <f>IFERROR(IF('Renda Variável'!H116&lt;&gt;"",'Renda Variável'!H116,""),"")</f>
        <v/>
      </c>
      <c r="E90" s="16" t="str">
        <f>IFERROR(IF((SUMIFS('Renda Variável'!M:M,'Renda Variável'!H:H,D90,'Renda Variável'!J:J,"C")-SUMIFS('Renda Variável'!M:M,'Renda Variável'!H:H,D90,'Renda Variável'!J:J,"V"))=0,"",IF(D90="","",IF(COUNTIF('Renda Variável'!$H$27:H116,D90)&gt;1,"",C90))),"")</f>
        <v/>
      </c>
      <c r="F90" s="16" t="str">
        <f t="shared" si="2"/>
        <v/>
      </c>
      <c r="G90" s="16" t="str" cm="1">
        <f t="array" ref="G90">IFERROR(INDEX(D:D,F90),"")</f>
        <v/>
      </c>
      <c r="H90" s="16" t="str">
        <f>IF(G90&lt;&gt;"",VLOOKUP(G90,'Renda Variável'!H:I,2,0),"")</f>
        <v/>
      </c>
      <c r="I90" s="17" t="str">
        <f>IF(G90&lt;&gt;"",(SUMIFS('Renda Variável'!M:M,'Renda Variável'!H:H,G90,'Renda Variável'!J:J,"C")-SUMIFS('Renda Variável'!M:M,'Renda Variável'!H:H,G90,'Renda Variável'!J:J,"V"))*VLOOKUP(G90,Tabela1[],2,0),"")</f>
        <v/>
      </c>
      <c r="J90" s="17" t="str">
        <f>IF(
G90&lt;&gt;"",
(SUMIFS('Renda Variável'!M:M,'Renda Variável'!H:H,G90,'Renda Variável'!J:J,"C")-SUMIFS('Renda Variável'!M:M,'Renda Variável'!H:H,G90,'Renda Variável'!J:J,"V")) *
(VLOOKUP(G90,Tabela1[],2,0) -
(SUMIFS('Renda Variável'!Q:Q,'Renda Variável'!H:H,G90,'Renda Variável'!J:J,"C")/SUMIFS('Renda Variável'!M:M,'Renda Variável'!H:H,G90,'Renda Variável'!J:J,"C"))),"")</f>
        <v/>
      </c>
      <c r="R90" s="16">
        <v>90</v>
      </c>
      <c r="S90" s="16" t="str">
        <f>IFERROR(IF('Renda Fixa'!N120&lt;&gt;"",'Renda Fixa'!N120,""),"")</f>
        <v/>
      </c>
      <c r="T90" s="16" t="str">
        <f>IFERROR(IF((SUMIFS('Renda Fixa'!O:O,'Renda Fixa'!N:N,S90,'Renda Fixa'!I:I,"A")-SUMIFS('Renda Fixa'!O:O,'Renda Fixa'!N:N,S90,'Renda Fixa'!I:I,"R"))=0,"",IF(S90="","",IF(COUNTIF('Renda Fixa'!$N$31:N120,S90)&gt;1,"",R90))),"")</f>
        <v/>
      </c>
      <c r="U90" s="16" t="str">
        <f t="shared" si="3"/>
        <v/>
      </c>
      <c r="V90" s="16" t="str" cm="1">
        <f t="array" ref="V90">IFERROR(INDEX(S:S,U90),"")</f>
        <v/>
      </c>
      <c r="W90" s="16" t="str">
        <f>IF(V90&lt;&gt;"",INDEX('Renda Fixa'!J:J,MATCH(V90,'Renda Fixa'!N:N,0)),"")</f>
        <v/>
      </c>
      <c r="X90" s="17" t="str">
        <f>IF(V90&lt;&gt;"",(SUMIFS('Renda Fixa'!O:O,'Renda Fixa'!N:N,V90,'Renda Fixa'!I:I,"A")-SUMIFS('Renda Fixa'!O:O,'Renda Fixa'!N:N,V90,'Renda Fixa'!I:I,"R"))*VLOOKUP(V90,Tabela2[],2,0),"")</f>
        <v/>
      </c>
      <c r="Y90" s="2" t="str">
        <f>IF(
V90&lt;&gt;"",
(SUMIFS('Renda Fixa'!O:O,'Renda Fixa'!N:N,V90,'Renda Fixa'!I:I,"A")-SUMIFS('Renda Fixa'!O:O,'Renda Fixa'!N:N,V90,'Renda Fixa'!I:I,"R")) *
(VLOOKUP(V90,Tabela2[],2,0) -
(SUMIFS('Renda Fixa'!S:S,'Renda Fixa'!N:N,V90,'Renda Fixa'!I:I,"A")/SUMIFS('Renda Fixa'!O:O,'Renda Fixa'!N:N,V90,'Renda Fixa'!I:I,"A"))),"")</f>
        <v/>
      </c>
    </row>
    <row r="91" spans="3:25" x14ac:dyDescent="0.25">
      <c r="C91" s="16">
        <v>91</v>
      </c>
      <c r="D91" s="16" t="str">
        <f>IFERROR(IF('Renda Variável'!H117&lt;&gt;"",'Renda Variável'!H117,""),"")</f>
        <v/>
      </c>
      <c r="E91" s="16" t="str">
        <f>IFERROR(IF((SUMIFS('Renda Variável'!M:M,'Renda Variável'!H:H,D91,'Renda Variável'!J:J,"C")-SUMIFS('Renda Variável'!M:M,'Renda Variável'!H:H,D91,'Renda Variável'!J:J,"V"))=0,"",IF(D91="","",IF(COUNTIF('Renda Variável'!$H$27:H117,D91)&gt;1,"",C91))),"")</f>
        <v/>
      </c>
      <c r="F91" s="16" t="str">
        <f t="shared" si="2"/>
        <v/>
      </c>
      <c r="G91" s="16" t="str" cm="1">
        <f t="array" ref="G91">IFERROR(INDEX(D:D,F91),"")</f>
        <v/>
      </c>
      <c r="H91" s="16" t="str">
        <f>IF(G91&lt;&gt;"",VLOOKUP(G91,'Renda Variável'!H:I,2,0),"")</f>
        <v/>
      </c>
      <c r="I91" s="17" t="str">
        <f>IF(G91&lt;&gt;"",(SUMIFS('Renda Variável'!M:M,'Renda Variável'!H:H,G91,'Renda Variável'!J:J,"C")-SUMIFS('Renda Variável'!M:M,'Renda Variável'!H:H,G91,'Renda Variável'!J:J,"V"))*VLOOKUP(G91,Tabela1[],2,0),"")</f>
        <v/>
      </c>
      <c r="J91" s="17" t="str">
        <f>IF(
G91&lt;&gt;"",
(SUMIFS('Renda Variável'!M:M,'Renda Variável'!H:H,G91,'Renda Variável'!J:J,"C")-SUMIFS('Renda Variável'!M:M,'Renda Variável'!H:H,G91,'Renda Variável'!J:J,"V")) *
(VLOOKUP(G91,Tabela1[],2,0) -
(SUMIFS('Renda Variável'!Q:Q,'Renda Variável'!H:H,G91,'Renda Variável'!J:J,"C")/SUMIFS('Renda Variável'!M:M,'Renda Variável'!H:H,G91,'Renda Variável'!J:J,"C"))),"")</f>
        <v/>
      </c>
      <c r="R91" s="16">
        <v>91</v>
      </c>
      <c r="S91" s="16" t="str">
        <f>IFERROR(IF('Renda Fixa'!N121&lt;&gt;"",'Renda Fixa'!N121,""),"")</f>
        <v/>
      </c>
      <c r="T91" s="16" t="str">
        <f>IFERROR(IF((SUMIFS('Renda Fixa'!O:O,'Renda Fixa'!N:N,S91,'Renda Fixa'!I:I,"A")-SUMIFS('Renda Fixa'!O:O,'Renda Fixa'!N:N,S91,'Renda Fixa'!I:I,"R"))=0,"",IF(S91="","",IF(COUNTIF('Renda Fixa'!$N$31:N121,S91)&gt;1,"",R91))),"")</f>
        <v/>
      </c>
      <c r="U91" s="16" t="str">
        <f t="shared" si="3"/>
        <v/>
      </c>
      <c r="V91" s="16" t="str" cm="1">
        <f t="array" ref="V91">IFERROR(INDEX(S:S,U91),"")</f>
        <v/>
      </c>
      <c r="W91" s="16" t="str">
        <f>IF(V91&lt;&gt;"",INDEX('Renda Fixa'!J:J,MATCH(V91,'Renda Fixa'!N:N,0)),"")</f>
        <v/>
      </c>
      <c r="X91" s="17" t="str">
        <f>IF(V91&lt;&gt;"",(SUMIFS('Renda Fixa'!O:O,'Renda Fixa'!N:N,V91,'Renda Fixa'!I:I,"A")-SUMIFS('Renda Fixa'!O:O,'Renda Fixa'!N:N,V91,'Renda Fixa'!I:I,"R"))*VLOOKUP(V91,Tabela2[],2,0),"")</f>
        <v/>
      </c>
      <c r="Y91" s="2" t="str">
        <f>IF(
V91&lt;&gt;"",
(SUMIFS('Renda Fixa'!O:O,'Renda Fixa'!N:N,V91,'Renda Fixa'!I:I,"A")-SUMIFS('Renda Fixa'!O:O,'Renda Fixa'!N:N,V91,'Renda Fixa'!I:I,"R")) *
(VLOOKUP(V91,Tabela2[],2,0) -
(SUMIFS('Renda Fixa'!S:S,'Renda Fixa'!N:N,V91,'Renda Fixa'!I:I,"A")/SUMIFS('Renda Fixa'!O:O,'Renda Fixa'!N:N,V91,'Renda Fixa'!I:I,"A"))),"")</f>
        <v/>
      </c>
    </row>
    <row r="92" spans="3:25" x14ac:dyDescent="0.25">
      <c r="C92" s="16">
        <v>92</v>
      </c>
      <c r="D92" s="16" t="str">
        <f>IFERROR(IF('Renda Variável'!H118&lt;&gt;"",'Renda Variável'!H118,""),"")</f>
        <v/>
      </c>
      <c r="E92" s="16" t="str">
        <f>IFERROR(IF((SUMIFS('Renda Variável'!M:M,'Renda Variável'!H:H,D92,'Renda Variável'!J:J,"C")-SUMIFS('Renda Variável'!M:M,'Renda Variável'!H:H,D92,'Renda Variável'!J:J,"V"))=0,"",IF(D92="","",IF(COUNTIF('Renda Variável'!$H$27:H118,D92)&gt;1,"",C92))),"")</f>
        <v/>
      </c>
      <c r="F92" s="16" t="str">
        <f t="shared" si="2"/>
        <v/>
      </c>
      <c r="G92" s="16" t="str" cm="1">
        <f t="array" ref="G92">IFERROR(INDEX(D:D,F92),"")</f>
        <v/>
      </c>
      <c r="H92" s="16" t="str">
        <f>IF(G92&lt;&gt;"",VLOOKUP(G92,'Renda Variável'!H:I,2,0),"")</f>
        <v/>
      </c>
      <c r="I92" s="17" t="str">
        <f>IF(G92&lt;&gt;"",(SUMIFS('Renda Variável'!M:M,'Renda Variável'!H:H,G92,'Renda Variável'!J:J,"C")-SUMIFS('Renda Variável'!M:M,'Renda Variável'!H:H,G92,'Renda Variável'!J:J,"V"))*VLOOKUP(G92,Tabela1[],2,0),"")</f>
        <v/>
      </c>
      <c r="J92" s="17" t="str">
        <f>IF(
G92&lt;&gt;"",
(SUMIFS('Renda Variável'!M:M,'Renda Variável'!H:H,G92,'Renda Variável'!J:J,"C")-SUMIFS('Renda Variável'!M:M,'Renda Variável'!H:H,G92,'Renda Variável'!J:J,"V")) *
(VLOOKUP(G92,Tabela1[],2,0) -
(SUMIFS('Renda Variável'!Q:Q,'Renda Variável'!H:H,G92,'Renda Variável'!J:J,"C")/SUMIFS('Renda Variável'!M:M,'Renda Variável'!H:H,G92,'Renda Variável'!J:J,"C"))),"")</f>
        <v/>
      </c>
      <c r="R92" s="16">
        <v>92</v>
      </c>
      <c r="S92" s="16" t="str">
        <f>IFERROR(IF('Renda Fixa'!N122&lt;&gt;"",'Renda Fixa'!N122,""),"")</f>
        <v/>
      </c>
      <c r="T92" s="16" t="str">
        <f>IFERROR(IF((SUMIFS('Renda Fixa'!O:O,'Renda Fixa'!N:N,S92,'Renda Fixa'!I:I,"A")-SUMIFS('Renda Fixa'!O:O,'Renda Fixa'!N:N,S92,'Renda Fixa'!I:I,"R"))=0,"",IF(S92="","",IF(COUNTIF('Renda Fixa'!$N$31:N122,S92)&gt;1,"",R92))),"")</f>
        <v/>
      </c>
      <c r="U92" s="16" t="str">
        <f t="shared" si="3"/>
        <v/>
      </c>
      <c r="V92" s="16" t="str" cm="1">
        <f t="array" ref="V92">IFERROR(INDEX(S:S,U92),"")</f>
        <v/>
      </c>
      <c r="W92" s="16" t="str">
        <f>IF(V92&lt;&gt;"",INDEX('Renda Fixa'!J:J,MATCH(V92,'Renda Fixa'!N:N,0)),"")</f>
        <v/>
      </c>
      <c r="X92" s="17" t="str">
        <f>IF(V92&lt;&gt;"",(SUMIFS('Renda Fixa'!O:O,'Renda Fixa'!N:N,V92,'Renda Fixa'!I:I,"A")-SUMIFS('Renda Fixa'!O:O,'Renda Fixa'!N:N,V92,'Renda Fixa'!I:I,"R"))*VLOOKUP(V92,Tabela2[],2,0),"")</f>
        <v/>
      </c>
      <c r="Y92" s="2" t="str">
        <f>IF(
V92&lt;&gt;"",
(SUMIFS('Renda Fixa'!O:O,'Renda Fixa'!N:N,V92,'Renda Fixa'!I:I,"A")-SUMIFS('Renda Fixa'!O:O,'Renda Fixa'!N:N,V92,'Renda Fixa'!I:I,"R")) *
(VLOOKUP(V92,Tabela2[],2,0) -
(SUMIFS('Renda Fixa'!S:S,'Renda Fixa'!N:N,V92,'Renda Fixa'!I:I,"A")/SUMIFS('Renda Fixa'!O:O,'Renda Fixa'!N:N,V92,'Renda Fixa'!I:I,"A"))),"")</f>
        <v/>
      </c>
    </row>
    <row r="93" spans="3:25" x14ac:dyDescent="0.25">
      <c r="C93" s="16">
        <v>93</v>
      </c>
      <c r="D93" s="16" t="str">
        <f>IFERROR(IF('Renda Variável'!H119&lt;&gt;"",'Renda Variável'!H119,""),"")</f>
        <v/>
      </c>
      <c r="E93" s="16" t="str">
        <f>IFERROR(IF((SUMIFS('Renda Variável'!M:M,'Renda Variável'!H:H,D93,'Renda Variável'!J:J,"C")-SUMIFS('Renda Variável'!M:M,'Renda Variável'!H:H,D93,'Renda Variável'!J:J,"V"))=0,"",IF(D93="","",IF(COUNTIF('Renda Variável'!$H$27:H119,D93)&gt;1,"",C93))),"")</f>
        <v/>
      </c>
      <c r="F93" s="16" t="str">
        <f t="shared" si="2"/>
        <v/>
      </c>
      <c r="G93" s="16" t="str" cm="1">
        <f t="array" ref="G93">IFERROR(INDEX(D:D,F93),"")</f>
        <v/>
      </c>
      <c r="H93" s="16" t="str">
        <f>IF(G93&lt;&gt;"",VLOOKUP(G93,'Renda Variável'!H:I,2,0),"")</f>
        <v/>
      </c>
      <c r="I93" s="17" t="str">
        <f>IF(G93&lt;&gt;"",(SUMIFS('Renda Variável'!M:M,'Renda Variável'!H:H,G93,'Renda Variável'!J:J,"C")-SUMIFS('Renda Variável'!M:M,'Renda Variável'!H:H,G93,'Renda Variável'!J:J,"V"))*VLOOKUP(G93,Tabela1[],2,0),"")</f>
        <v/>
      </c>
      <c r="J93" s="17" t="str">
        <f>IF(
G93&lt;&gt;"",
(SUMIFS('Renda Variável'!M:M,'Renda Variável'!H:H,G93,'Renda Variável'!J:J,"C")-SUMIFS('Renda Variável'!M:M,'Renda Variável'!H:H,G93,'Renda Variável'!J:J,"V")) *
(VLOOKUP(G93,Tabela1[],2,0) -
(SUMIFS('Renda Variável'!Q:Q,'Renda Variável'!H:H,G93,'Renda Variável'!J:J,"C")/SUMIFS('Renda Variável'!M:M,'Renda Variável'!H:H,G93,'Renda Variável'!J:J,"C"))),"")</f>
        <v/>
      </c>
      <c r="R93" s="16">
        <v>93</v>
      </c>
      <c r="S93" s="16" t="str">
        <f>IFERROR(IF('Renda Fixa'!N123&lt;&gt;"",'Renda Fixa'!N123,""),"")</f>
        <v/>
      </c>
      <c r="T93" s="16" t="str">
        <f>IFERROR(IF((SUMIFS('Renda Fixa'!O:O,'Renda Fixa'!N:N,S93,'Renda Fixa'!I:I,"A")-SUMIFS('Renda Fixa'!O:O,'Renda Fixa'!N:N,S93,'Renda Fixa'!I:I,"R"))=0,"",IF(S93="","",IF(COUNTIF('Renda Fixa'!$N$31:N123,S93)&gt;1,"",R93))),"")</f>
        <v/>
      </c>
      <c r="U93" s="16" t="str">
        <f t="shared" si="3"/>
        <v/>
      </c>
      <c r="V93" s="16" t="str" cm="1">
        <f t="array" ref="V93">IFERROR(INDEX(S:S,U93),"")</f>
        <v/>
      </c>
      <c r="W93" s="16" t="str">
        <f>IF(V93&lt;&gt;"",INDEX('Renda Fixa'!J:J,MATCH(V93,'Renda Fixa'!N:N,0)),"")</f>
        <v/>
      </c>
      <c r="X93" s="17" t="str">
        <f>IF(V93&lt;&gt;"",(SUMIFS('Renda Fixa'!O:O,'Renda Fixa'!N:N,V93,'Renda Fixa'!I:I,"A")-SUMIFS('Renda Fixa'!O:O,'Renda Fixa'!N:N,V93,'Renda Fixa'!I:I,"R"))*VLOOKUP(V93,Tabela2[],2,0),"")</f>
        <v/>
      </c>
      <c r="Y93" s="2" t="str">
        <f>IF(
V93&lt;&gt;"",
(SUMIFS('Renda Fixa'!O:O,'Renda Fixa'!N:N,V93,'Renda Fixa'!I:I,"A")-SUMIFS('Renda Fixa'!O:O,'Renda Fixa'!N:N,V93,'Renda Fixa'!I:I,"R")) *
(VLOOKUP(V93,Tabela2[],2,0) -
(SUMIFS('Renda Fixa'!S:S,'Renda Fixa'!N:N,V93,'Renda Fixa'!I:I,"A")/SUMIFS('Renda Fixa'!O:O,'Renda Fixa'!N:N,V93,'Renda Fixa'!I:I,"A"))),"")</f>
        <v/>
      </c>
    </row>
    <row r="94" spans="3:25" x14ac:dyDescent="0.25">
      <c r="C94" s="16">
        <v>94</v>
      </c>
      <c r="D94" s="16" t="str">
        <f>IFERROR(IF('Renda Variável'!H120&lt;&gt;"",'Renda Variável'!H120,""),"")</f>
        <v/>
      </c>
      <c r="E94" s="16" t="str">
        <f>IFERROR(IF((SUMIFS('Renda Variável'!M:M,'Renda Variável'!H:H,D94,'Renda Variável'!J:J,"C")-SUMIFS('Renda Variável'!M:M,'Renda Variável'!H:H,D94,'Renda Variável'!J:J,"V"))=0,"",IF(D94="","",IF(COUNTIF('Renda Variável'!$H$27:H120,D94)&gt;1,"",C94))),"")</f>
        <v/>
      </c>
      <c r="F94" s="16" t="str">
        <f t="shared" si="2"/>
        <v/>
      </c>
      <c r="G94" s="16" t="str" cm="1">
        <f t="array" ref="G94">IFERROR(INDEX(D:D,F94),"")</f>
        <v/>
      </c>
      <c r="H94" s="16" t="str">
        <f>IF(G94&lt;&gt;"",VLOOKUP(G94,'Renda Variável'!H:I,2,0),"")</f>
        <v/>
      </c>
      <c r="I94" s="17" t="str">
        <f>IF(G94&lt;&gt;"",(SUMIFS('Renda Variável'!M:M,'Renda Variável'!H:H,G94,'Renda Variável'!J:J,"C")-SUMIFS('Renda Variável'!M:M,'Renda Variável'!H:H,G94,'Renda Variável'!J:J,"V"))*VLOOKUP(G94,Tabela1[],2,0),"")</f>
        <v/>
      </c>
      <c r="J94" s="17" t="str">
        <f>IF(
G94&lt;&gt;"",
(SUMIFS('Renda Variável'!M:M,'Renda Variável'!H:H,G94,'Renda Variável'!J:J,"C")-SUMIFS('Renda Variável'!M:M,'Renda Variável'!H:H,G94,'Renda Variável'!J:J,"V")) *
(VLOOKUP(G94,Tabela1[],2,0) -
(SUMIFS('Renda Variável'!Q:Q,'Renda Variável'!H:H,G94,'Renda Variável'!J:J,"C")/SUMIFS('Renda Variável'!M:M,'Renda Variável'!H:H,G94,'Renda Variável'!J:J,"C"))),"")</f>
        <v/>
      </c>
      <c r="R94" s="16">
        <v>94</v>
      </c>
      <c r="S94" s="16" t="str">
        <f>IFERROR(IF('Renda Fixa'!N124&lt;&gt;"",'Renda Fixa'!N124,""),"")</f>
        <v/>
      </c>
      <c r="T94" s="16" t="str">
        <f>IFERROR(IF((SUMIFS('Renda Fixa'!O:O,'Renda Fixa'!N:N,S94,'Renda Fixa'!I:I,"A")-SUMIFS('Renda Fixa'!O:O,'Renda Fixa'!N:N,S94,'Renda Fixa'!I:I,"R"))=0,"",IF(S94="","",IF(COUNTIF('Renda Fixa'!$N$31:N124,S94)&gt;1,"",R94))),"")</f>
        <v/>
      </c>
      <c r="U94" s="16" t="str">
        <f t="shared" si="3"/>
        <v/>
      </c>
      <c r="V94" s="16" t="str" cm="1">
        <f t="array" ref="V94">IFERROR(INDEX(S:S,U94),"")</f>
        <v/>
      </c>
      <c r="W94" s="16" t="str">
        <f>IF(V94&lt;&gt;"",INDEX('Renda Fixa'!J:J,MATCH(V94,'Renda Fixa'!N:N,0)),"")</f>
        <v/>
      </c>
      <c r="X94" s="17" t="str">
        <f>IF(V94&lt;&gt;"",(SUMIFS('Renda Fixa'!O:O,'Renda Fixa'!N:N,V94,'Renda Fixa'!I:I,"A")-SUMIFS('Renda Fixa'!O:O,'Renda Fixa'!N:N,V94,'Renda Fixa'!I:I,"R"))*VLOOKUP(V94,Tabela2[],2,0),"")</f>
        <v/>
      </c>
      <c r="Y94" s="2" t="str">
        <f>IF(
V94&lt;&gt;"",
(SUMIFS('Renda Fixa'!O:O,'Renda Fixa'!N:N,V94,'Renda Fixa'!I:I,"A")-SUMIFS('Renda Fixa'!O:O,'Renda Fixa'!N:N,V94,'Renda Fixa'!I:I,"R")) *
(VLOOKUP(V94,Tabela2[],2,0) -
(SUMIFS('Renda Fixa'!S:S,'Renda Fixa'!N:N,V94,'Renda Fixa'!I:I,"A")/SUMIFS('Renda Fixa'!O:O,'Renda Fixa'!N:N,V94,'Renda Fixa'!I:I,"A"))),"")</f>
        <v/>
      </c>
    </row>
    <row r="95" spans="3:25" x14ac:dyDescent="0.25">
      <c r="C95" s="16">
        <v>95</v>
      </c>
      <c r="D95" s="16" t="str">
        <f>IFERROR(IF('Renda Variável'!H121&lt;&gt;"",'Renda Variável'!H121,""),"")</f>
        <v/>
      </c>
      <c r="E95" s="16" t="str">
        <f>IFERROR(IF((SUMIFS('Renda Variável'!M:M,'Renda Variável'!H:H,D95,'Renda Variável'!J:J,"C")-SUMIFS('Renda Variável'!M:M,'Renda Variável'!H:H,D95,'Renda Variável'!J:J,"V"))=0,"",IF(D95="","",IF(COUNTIF('Renda Variável'!$H$27:H121,D95)&gt;1,"",C95))),"")</f>
        <v/>
      </c>
      <c r="F95" s="16" t="str">
        <f t="shared" si="2"/>
        <v/>
      </c>
      <c r="G95" s="16" t="str" cm="1">
        <f t="array" ref="G95">IFERROR(INDEX(D:D,F95),"")</f>
        <v/>
      </c>
      <c r="H95" s="16" t="str">
        <f>IF(G95&lt;&gt;"",VLOOKUP(G95,'Renda Variável'!H:I,2,0),"")</f>
        <v/>
      </c>
      <c r="I95" s="17" t="str">
        <f>IF(G95&lt;&gt;"",(SUMIFS('Renda Variável'!M:M,'Renda Variável'!H:H,G95,'Renda Variável'!J:J,"C")-SUMIFS('Renda Variável'!M:M,'Renda Variável'!H:H,G95,'Renda Variável'!J:J,"V"))*VLOOKUP(G95,Tabela1[],2,0),"")</f>
        <v/>
      </c>
      <c r="J95" s="17" t="str">
        <f>IF(
G95&lt;&gt;"",
(SUMIFS('Renda Variável'!M:M,'Renda Variável'!H:H,G95,'Renda Variável'!J:J,"C")-SUMIFS('Renda Variável'!M:M,'Renda Variável'!H:H,G95,'Renda Variável'!J:J,"V")) *
(VLOOKUP(G95,Tabela1[],2,0) -
(SUMIFS('Renda Variável'!Q:Q,'Renda Variável'!H:H,G95,'Renda Variável'!J:J,"C")/SUMIFS('Renda Variável'!M:M,'Renda Variável'!H:H,G95,'Renda Variável'!J:J,"C"))),"")</f>
        <v/>
      </c>
      <c r="R95" s="16">
        <v>95</v>
      </c>
      <c r="S95" s="16" t="str">
        <f>IFERROR(IF('Renda Fixa'!N125&lt;&gt;"",'Renda Fixa'!N125,""),"")</f>
        <v/>
      </c>
      <c r="T95" s="16" t="str">
        <f>IFERROR(IF((SUMIFS('Renda Fixa'!O:O,'Renda Fixa'!N:N,S95,'Renda Fixa'!I:I,"A")-SUMIFS('Renda Fixa'!O:O,'Renda Fixa'!N:N,S95,'Renda Fixa'!I:I,"R"))=0,"",IF(S95="","",IF(COUNTIF('Renda Fixa'!$N$31:N125,S95)&gt;1,"",R95))),"")</f>
        <v/>
      </c>
      <c r="U95" s="16" t="str">
        <f t="shared" si="3"/>
        <v/>
      </c>
      <c r="V95" s="16" t="str" cm="1">
        <f t="array" ref="V95">IFERROR(INDEX(S:S,U95),"")</f>
        <v/>
      </c>
      <c r="W95" s="16" t="str">
        <f>IF(V95&lt;&gt;"",INDEX('Renda Fixa'!J:J,MATCH(V95,'Renda Fixa'!N:N,0)),"")</f>
        <v/>
      </c>
      <c r="X95" s="17" t="str">
        <f>IF(V95&lt;&gt;"",(SUMIFS('Renda Fixa'!O:O,'Renda Fixa'!N:N,V95,'Renda Fixa'!I:I,"A")-SUMIFS('Renda Fixa'!O:O,'Renda Fixa'!N:N,V95,'Renda Fixa'!I:I,"R"))*VLOOKUP(V95,Tabela2[],2,0),"")</f>
        <v/>
      </c>
      <c r="Y95" s="2" t="str">
        <f>IF(
V95&lt;&gt;"",
(SUMIFS('Renda Fixa'!O:O,'Renda Fixa'!N:N,V95,'Renda Fixa'!I:I,"A")-SUMIFS('Renda Fixa'!O:O,'Renda Fixa'!N:N,V95,'Renda Fixa'!I:I,"R")) *
(VLOOKUP(V95,Tabela2[],2,0) -
(SUMIFS('Renda Fixa'!S:S,'Renda Fixa'!N:N,V95,'Renda Fixa'!I:I,"A")/SUMIFS('Renda Fixa'!O:O,'Renda Fixa'!N:N,V95,'Renda Fixa'!I:I,"A"))),"")</f>
        <v/>
      </c>
    </row>
    <row r="96" spans="3:25" x14ac:dyDescent="0.25">
      <c r="C96" s="16">
        <v>96</v>
      </c>
      <c r="D96" s="16" t="str">
        <f>IFERROR(IF('Renda Variável'!H122&lt;&gt;"",'Renda Variável'!H122,""),"")</f>
        <v/>
      </c>
      <c r="E96" s="16" t="str">
        <f>IFERROR(IF((SUMIFS('Renda Variável'!M:M,'Renda Variável'!H:H,D96,'Renda Variável'!J:J,"C")-SUMIFS('Renda Variável'!M:M,'Renda Variável'!H:H,D96,'Renda Variável'!J:J,"V"))=0,"",IF(D96="","",IF(COUNTIF('Renda Variável'!$H$27:H122,D96)&gt;1,"",C96))),"")</f>
        <v/>
      </c>
      <c r="F96" s="16" t="str">
        <f t="shared" si="2"/>
        <v/>
      </c>
      <c r="G96" s="16" t="str" cm="1">
        <f t="array" ref="G96">IFERROR(INDEX(D:D,F96),"")</f>
        <v/>
      </c>
      <c r="H96" s="16" t="str">
        <f>IF(G96&lt;&gt;"",VLOOKUP(G96,'Renda Variável'!H:I,2,0),"")</f>
        <v/>
      </c>
      <c r="I96" s="17" t="str">
        <f>IF(G96&lt;&gt;"",(SUMIFS('Renda Variável'!M:M,'Renda Variável'!H:H,G96,'Renda Variável'!J:J,"C")-SUMIFS('Renda Variável'!M:M,'Renda Variável'!H:H,G96,'Renda Variável'!J:J,"V"))*VLOOKUP(G96,Tabela1[],2,0),"")</f>
        <v/>
      </c>
      <c r="J96" s="17" t="str">
        <f>IF(
G96&lt;&gt;"",
(SUMIFS('Renda Variável'!M:M,'Renda Variável'!H:H,G96,'Renda Variável'!J:J,"C")-SUMIFS('Renda Variável'!M:M,'Renda Variável'!H:H,G96,'Renda Variável'!J:J,"V")) *
(VLOOKUP(G96,Tabela1[],2,0) -
(SUMIFS('Renda Variável'!Q:Q,'Renda Variável'!H:H,G96,'Renda Variável'!J:J,"C")/SUMIFS('Renda Variável'!M:M,'Renda Variável'!H:H,G96,'Renda Variável'!J:J,"C"))),"")</f>
        <v/>
      </c>
      <c r="R96" s="16">
        <v>96</v>
      </c>
      <c r="S96" s="16" t="str">
        <f>IFERROR(IF('Renda Fixa'!N126&lt;&gt;"",'Renda Fixa'!N126,""),"")</f>
        <v/>
      </c>
      <c r="T96" s="16" t="str">
        <f>IFERROR(IF((SUMIFS('Renda Fixa'!O:O,'Renda Fixa'!N:N,S96,'Renda Fixa'!I:I,"A")-SUMIFS('Renda Fixa'!O:O,'Renda Fixa'!N:N,S96,'Renda Fixa'!I:I,"R"))=0,"",IF(S96="","",IF(COUNTIF('Renda Fixa'!$N$31:N126,S96)&gt;1,"",R96))),"")</f>
        <v/>
      </c>
      <c r="U96" s="16" t="str">
        <f t="shared" si="3"/>
        <v/>
      </c>
      <c r="V96" s="16" t="str" cm="1">
        <f t="array" ref="V96">IFERROR(INDEX(S:S,U96),"")</f>
        <v/>
      </c>
      <c r="W96" s="16" t="str">
        <f>IF(V96&lt;&gt;"",INDEX('Renda Fixa'!J:J,MATCH(V96,'Renda Fixa'!N:N,0)),"")</f>
        <v/>
      </c>
      <c r="X96" s="17" t="str">
        <f>IF(V96&lt;&gt;"",(SUMIFS('Renda Fixa'!O:O,'Renda Fixa'!N:N,V96,'Renda Fixa'!I:I,"A")-SUMIFS('Renda Fixa'!O:O,'Renda Fixa'!N:N,V96,'Renda Fixa'!I:I,"R"))*VLOOKUP(V96,Tabela2[],2,0),"")</f>
        <v/>
      </c>
      <c r="Y96" s="2" t="str">
        <f>IF(
V96&lt;&gt;"",
(SUMIFS('Renda Fixa'!O:O,'Renda Fixa'!N:N,V96,'Renda Fixa'!I:I,"A")-SUMIFS('Renda Fixa'!O:O,'Renda Fixa'!N:N,V96,'Renda Fixa'!I:I,"R")) *
(VLOOKUP(V96,Tabela2[],2,0) -
(SUMIFS('Renda Fixa'!S:S,'Renda Fixa'!N:N,V96,'Renda Fixa'!I:I,"A")/SUMIFS('Renda Fixa'!O:O,'Renda Fixa'!N:N,V96,'Renda Fixa'!I:I,"A"))),"")</f>
        <v/>
      </c>
    </row>
    <row r="97" spans="3:25" x14ac:dyDescent="0.25">
      <c r="C97" s="16">
        <v>97</v>
      </c>
      <c r="D97" s="16" t="str">
        <f>IFERROR(IF('Renda Variável'!H123&lt;&gt;"",'Renda Variável'!H123,""),"")</f>
        <v/>
      </c>
      <c r="E97" s="16" t="str">
        <f>IFERROR(IF((SUMIFS('Renda Variável'!M:M,'Renda Variável'!H:H,D97,'Renda Variável'!J:J,"C")-SUMIFS('Renda Variável'!M:M,'Renda Variável'!H:H,D97,'Renda Variável'!J:J,"V"))=0,"",IF(D97="","",IF(COUNTIF('Renda Variável'!$H$27:H123,D97)&gt;1,"",C97))),"")</f>
        <v/>
      </c>
      <c r="F97" s="16" t="str">
        <f t="shared" si="2"/>
        <v/>
      </c>
      <c r="G97" s="16" t="str" cm="1">
        <f t="array" ref="G97">IFERROR(INDEX(D:D,F97),"")</f>
        <v/>
      </c>
      <c r="H97" s="16" t="str">
        <f>IF(G97&lt;&gt;"",VLOOKUP(G97,'Renda Variável'!H:I,2,0),"")</f>
        <v/>
      </c>
      <c r="I97" s="17" t="str">
        <f>IF(G97&lt;&gt;"",(SUMIFS('Renda Variável'!M:M,'Renda Variável'!H:H,G97,'Renda Variável'!J:J,"C")-SUMIFS('Renda Variável'!M:M,'Renda Variável'!H:H,G97,'Renda Variável'!J:J,"V"))*VLOOKUP(G97,Tabela1[],2,0),"")</f>
        <v/>
      </c>
      <c r="J97" s="17" t="str">
        <f>IF(
G97&lt;&gt;"",
(SUMIFS('Renda Variável'!M:M,'Renda Variável'!H:H,G97,'Renda Variável'!J:J,"C")-SUMIFS('Renda Variável'!M:M,'Renda Variável'!H:H,G97,'Renda Variável'!J:J,"V")) *
(VLOOKUP(G97,Tabela1[],2,0) -
(SUMIFS('Renda Variável'!Q:Q,'Renda Variável'!H:H,G97,'Renda Variável'!J:J,"C")/SUMIFS('Renda Variável'!M:M,'Renda Variável'!H:H,G97,'Renda Variável'!J:J,"C"))),"")</f>
        <v/>
      </c>
      <c r="R97" s="16">
        <v>97</v>
      </c>
      <c r="S97" s="16" t="str">
        <f>IFERROR(IF('Renda Fixa'!N127&lt;&gt;"",'Renda Fixa'!N127,""),"")</f>
        <v/>
      </c>
      <c r="T97" s="16" t="str">
        <f>IFERROR(IF((SUMIFS('Renda Fixa'!O:O,'Renda Fixa'!N:N,S97,'Renda Fixa'!I:I,"A")-SUMIFS('Renda Fixa'!O:O,'Renda Fixa'!N:N,S97,'Renda Fixa'!I:I,"R"))=0,"",IF(S97="","",IF(COUNTIF('Renda Fixa'!$N$31:N127,S97)&gt;1,"",R97))),"")</f>
        <v/>
      </c>
      <c r="U97" s="16" t="str">
        <f t="shared" si="3"/>
        <v/>
      </c>
      <c r="V97" s="16" t="str" cm="1">
        <f t="array" ref="V97">IFERROR(INDEX(S:S,U97),"")</f>
        <v/>
      </c>
      <c r="W97" s="16" t="str">
        <f>IF(V97&lt;&gt;"",INDEX('Renda Fixa'!J:J,MATCH(V97,'Renda Fixa'!N:N,0)),"")</f>
        <v/>
      </c>
      <c r="X97" s="17" t="str">
        <f>IF(V97&lt;&gt;"",(SUMIFS('Renda Fixa'!O:O,'Renda Fixa'!N:N,V97,'Renda Fixa'!I:I,"A")-SUMIFS('Renda Fixa'!O:O,'Renda Fixa'!N:N,V97,'Renda Fixa'!I:I,"R"))*VLOOKUP(V97,Tabela2[],2,0),"")</f>
        <v/>
      </c>
      <c r="Y97" s="2" t="str">
        <f>IF(
V97&lt;&gt;"",
(SUMIFS('Renda Fixa'!O:O,'Renda Fixa'!N:N,V97,'Renda Fixa'!I:I,"A")-SUMIFS('Renda Fixa'!O:O,'Renda Fixa'!N:N,V97,'Renda Fixa'!I:I,"R")) *
(VLOOKUP(V97,Tabela2[],2,0) -
(SUMIFS('Renda Fixa'!S:S,'Renda Fixa'!N:N,V97,'Renda Fixa'!I:I,"A")/SUMIFS('Renda Fixa'!O:O,'Renda Fixa'!N:N,V97,'Renda Fixa'!I:I,"A"))),"")</f>
        <v/>
      </c>
    </row>
    <row r="98" spans="3:25" x14ac:dyDescent="0.25">
      <c r="C98" s="16">
        <v>98</v>
      </c>
      <c r="D98" s="16" t="str">
        <f>IFERROR(IF('Renda Variável'!H124&lt;&gt;"",'Renda Variável'!H124,""),"")</f>
        <v/>
      </c>
      <c r="E98" s="16" t="str">
        <f>IFERROR(IF((SUMIFS('Renda Variável'!M:M,'Renda Variável'!H:H,D98,'Renda Variável'!J:J,"C")-SUMIFS('Renda Variável'!M:M,'Renda Variável'!H:H,D98,'Renda Variável'!J:J,"V"))=0,"",IF(D98="","",IF(COUNTIF('Renda Variável'!$H$27:H124,D98)&gt;1,"",C98))),"")</f>
        <v/>
      </c>
      <c r="F98" s="16" t="str">
        <f t="shared" si="2"/>
        <v/>
      </c>
      <c r="G98" s="16" t="str" cm="1">
        <f t="array" ref="G98">IFERROR(INDEX(D:D,F98),"")</f>
        <v/>
      </c>
      <c r="H98" s="16" t="str">
        <f>IF(G98&lt;&gt;"",VLOOKUP(G98,'Renda Variável'!H:I,2,0),"")</f>
        <v/>
      </c>
      <c r="I98" s="17" t="str">
        <f>IF(G98&lt;&gt;"",(SUMIFS('Renda Variável'!M:M,'Renda Variável'!H:H,G98,'Renda Variável'!J:J,"C")-SUMIFS('Renda Variável'!M:M,'Renda Variável'!H:H,G98,'Renda Variável'!J:J,"V"))*VLOOKUP(G98,Tabela1[],2,0),"")</f>
        <v/>
      </c>
      <c r="J98" s="17" t="str">
        <f>IF(
G98&lt;&gt;"",
(SUMIFS('Renda Variável'!M:M,'Renda Variável'!H:H,G98,'Renda Variável'!J:J,"C")-SUMIFS('Renda Variável'!M:M,'Renda Variável'!H:H,G98,'Renda Variável'!J:J,"V")) *
(VLOOKUP(G98,Tabela1[],2,0) -
(SUMIFS('Renda Variável'!Q:Q,'Renda Variável'!H:H,G98,'Renda Variável'!J:J,"C")/SUMIFS('Renda Variável'!M:M,'Renda Variável'!H:H,G98,'Renda Variável'!J:J,"C"))),"")</f>
        <v/>
      </c>
      <c r="R98" s="16">
        <v>98</v>
      </c>
      <c r="S98" s="16" t="str">
        <f>IFERROR(IF('Renda Fixa'!N128&lt;&gt;"",'Renda Fixa'!N128,""),"")</f>
        <v/>
      </c>
      <c r="T98" s="16" t="str">
        <f>IFERROR(IF((SUMIFS('Renda Fixa'!O:O,'Renda Fixa'!N:N,S98,'Renda Fixa'!I:I,"A")-SUMIFS('Renda Fixa'!O:O,'Renda Fixa'!N:N,S98,'Renda Fixa'!I:I,"R"))=0,"",IF(S98="","",IF(COUNTIF('Renda Fixa'!$N$31:N128,S98)&gt;1,"",R98))),"")</f>
        <v/>
      </c>
      <c r="U98" s="16" t="str">
        <f t="shared" si="3"/>
        <v/>
      </c>
      <c r="V98" s="16" t="str" cm="1">
        <f t="array" ref="V98">IFERROR(INDEX(S:S,U98),"")</f>
        <v/>
      </c>
      <c r="W98" s="16" t="str">
        <f>IF(V98&lt;&gt;"",INDEX('Renda Fixa'!J:J,MATCH(V98,'Renda Fixa'!N:N,0)),"")</f>
        <v/>
      </c>
      <c r="X98" s="17" t="str">
        <f>IF(V98&lt;&gt;"",(SUMIFS('Renda Fixa'!O:O,'Renda Fixa'!N:N,V98,'Renda Fixa'!I:I,"A")-SUMIFS('Renda Fixa'!O:O,'Renda Fixa'!N:N,V98,'Renda Fixa'!I:I,"R"))*VLOOKUP(V98,Tabela2[],2,0),"")</f>
        <v/>
      </c>
      <c r="Y98" s="2" t="str">
        <f>IF(
V98&lt;&gt;"",
(SUMIFS('Renda Fixa'!O:O,'Renda Fixa'!N:N,V98,'Renda Fixa'!I:I,"A")-SUMIFS('Renda Fixa'!O:O,'Renda Fixa'!N:N,V98,'Renda Fixa'!I:I,"R")) *
(VLOOKUP(V98,Tabela2[],2,0) -
(SUMIFS('Renda Fixa'!S:S,'Renda Fixa'!N:N,V98,'Renda Fixa'!I:I,"A")/SUMIFS('Renda Fixa'!O:O,'Renda Fixa'!N:N,V98,'Renda Fixa'!I:I,"A"))),"")</f>
        <v/>
      </c>
    </row>
    <row r="99" spans="3:25" x14ac:dyDescent="0.25">
      <c r="C99" s="16">
        <v>99</v>
      </c>
      <c r="D99" s="16" t="str">
        <f>IFERROR(IF('Renda Variável'!H125&lt;&gt;"",'Renda Variável'!H125,""),"")</f>
        <v/>
      </c>
      <c r="E99" s="16" t="str">
        <f>IFERROR(IF((SUMIFS('Renda Variável'!M:M,'Renda Variável'!H:H,D99,'Renda Variável'!J:J,"C")-SUMIFS('Renda Variável'!M:M,'Renda Variável'!H:H,D99,'Renda Variável'!J:J,"V"))=0,"",IF(D99="","",IF(COUNTIF('Renda Variável'!$H$27:H125,D99)&gt;1,"",C99))),"")</f>
        <v/>
      </c>
      <c r="F99" s="16" t="str">
        <f t="shared" si="2"/>
        <v/>
      </c>
      <c r="G99" s="16" t="str" cm="1">
        <f t="array" ref="G99">IFERROR(INDEX(D:D,F99),"")</f>
        <v/>
      </c>
      <c r="H99" s="16" t="str">
        <f>IF(G99&lt;&gt;"",VLOOKUP(G99,'Renda Variável'!H:I,2,0),"")</f>
        <v/>
      </c>
      <c r="I99" s="17" t="str">
        <f>IF(G99&lt;&gt;"",(SUMIFS('Renda Variável'!M:M,'Renda Variável'!H:H,G99,'Renda Variável'!J:J,"C")-SUMIFS('Renda Variável'!M:M,'Renda Variável'!H:H,G99,'Renda Variável'!J:J,"V"))*VLOOKUP(G99,Tabela1[],2,0),"")</f>
        <v/>
      </c>
      <c r="J99" s="17" t="str">
        <f>IF(
G99&lt;&gt;"",
(SUMIFS('Renda Variável'!M:M,'Renda Variável'!H:H,G99,'Renda Variável'!J:J,"C")-SUMIFS('Renda Variável'!M:M,'Renda Variável'!H:H,G99,'Renda Variável'!J:J,"V")) *
(VLOOKUP(G99,Tabela1[],2,0) -
(SUMIFS('Renda Variável'!Q:Q,'Renda Variável'!H:H,G99,'Renda Variável'!J:J,"C")/SUMIFS('Renda Variável'!M:M,'Renda Variável'!H:H,G99,'Renda Variável'!J:J,"C"))),"")</f>
        <v/>
      </c>
      <c r="R99" s="16">
        <v>99</v>
      </c>
      <c r="S99" s="16" t="str">
        <f>IFERROR(IF('Renda Fixa'!N129&lt;&gt;"",'Renda Fixa'!N129,""),"")</f>
        <v/>
      </c>
      <c r="T99" s="16" t="str">
        <f>IFERROR(IF((SUMIFS('Renda Fixa'!O:O,'Renda Fixa'!N:N,S99,'Renda Fixa'!I:I,"A")-SUMIFS('Renda Fixa'!O:O,'Renda Fixa'!N:N,S99,'Renda Fixa'!I:I,"R"))=0,"",IF(S99="","",IF(COUNTIF('Renda Fixa'!$N$31:N129,S99)&gt;1,"",R99))),"")</f>
        <v/>
      </c>
      <c r="U99" s="16" t="str">
        <f t="shared" si="3"/>
        <v/>
      </c>
      <c r="V99" s="16" t="str" cm="1">
        <f t="array" ref="V99">IFERROR(INDEX(S:S,U99),"")</f>
        <v/>
      </c>
      <c r="W99" s="16" t="str">
        <f>IF(V99&lt;&gt;"",INDEX('Renda Fixa'!J:J,MATCH(V99,'Renda Fixa'!N:N,0)),"")</f>
        <v/>
      </c>
      <c r="X99" s="17" t="str">
        <f>IF(V99&lt;&gt;"",(SUMIFS('Renda Fixa'!O:O,'Renda Fixa'!N:N,V99,'Renda Fixa'!I:I,"A")-SUMIFS('Renda Fixa'!O:O,'Renda Fixa'!N:N,V99,'Renda Fixa'!I:I,"R"))*VLOOKUP(V99,Tabela2[],2,0),"")</f>
        <v/>
      </c>
      <c r="Y99" s="2" t="str">
        <f>IF(
V99&lt;&gt;"",
(SUMIFS('Renda Fixa'!O:O,'Renda Fixa'!N:N,V99,'Renda Fixa'!I:I,"A")-SUMIFS('Renda Fixa'!O:O,'Renda Fixa'!N:N,V99,'Renda Fixa'!I:I,"R")) *
(VLOOKUP(V99,Tabela2[],2,0) -
(SUMIFS('Renda Fixa'!S:S,'Renda Fixa'!N:N,V99,'Renda Fixa'!I:I,"A")/SUMIFS('Renda Fixa'!O:O,'Renda Fixa'!N:N,V99,'Renda Fixa'!I:I,"A"))),"")</f>
        <v/>
      </c>
    </row>
    <row r="100" spans="3:25" x14ac:dyDescent="0.25">
      <c r="C100" s="16">
        <v>100</v>
      </c>
      <c r="D100" s="16" t="str">
        <f>IFERROR(IF('Renda Variável'!H126&lt;&gt;"",'Renda Variável'!H126,""),"")</f>
        <v/>
      </c>
      <c r="E100" s="16" t="str">
        <f>IFERROR(IF((SUMIFS('Renda Variável'!M:M,'Renda Variável'!H:H,D100,'Renda Variável'!J:J,"C")-SUMIFS('Renda Variável'!M:M,'Renda Variável'!H:H,D100,'Renda Variável'!J:J,"V"))=0,"",IF(D100="","",IF(COUNTIF('Renda Variável'!$H$27:H126,D100)&gt;1,"",C100))),"")</f>
        <v/>
      </c>
      <c r="F100" s="16" t="str">
        <f t="shared" si="2"/>
        <v/>
      </c>
      <c r="G100" s="16" t="str" cm="1">
        <f t="array" ref="G100">IFERROR(INDEX(D:D,F100),"")</f>
        <v/>
      </c>
      <c r="H100" s="16" t="str">
        <f>IF(G100&lt;&gt;"",VLOOKUP(G100,'Renda Variável'!H:I,2,0),"")</f>
        <v/>
      </c>
      <c r="I100" s="17" t="str">
        <f>IF(G100&lt;&gt;"",(SUMIFS('Renda Variável'!M:M,'Renda Variável'!H:H,G100,'Renda Variável'!J:J,"C")-SUMIFS('Renda Variável'!M:M,'Renda Variável'!H:H,G100,'Renda Variável'!J:J,"V"))*VLOOKUP(G100,Tabela1[],2,0),"")</f>
        <v/>
      </c>
      <c r="J100" s="17" t="str">
        <f>IF(
G100&lt;&gt;"",
(SUMIFS('Renda Variável'!M:M,'Renda Variável'!H:H,G100,'Renda Variável'!J:J,"C")-SUMIFS('Renda Variável'!M:M,'Renda Variável'!H:H,G100,'Renda Variável'!J:J,"V")) *
(VLOOKUP(G100,Tabela1[],2,0) -
(SUMIFS('Renda Variável'!Q:Q,'Renda Variável'!H:H,G100,'Renda Variável'!J:J,"C")/SUMIFS('Renda Variável'!M:M,'Renda Variável'!H:H,G100,'Renda Variável'!J:J,"C"))),"")</f>
        <v/>
      </c>
      <c r="R100" s="16">
        <v>100</v>
      </c>
      <c r="S100" s="16" t="str">
        <f>IFERROR(IF('Renda Fixa'!N130&lt;&gt;"",'Renda Fixa'!N130,""),"")</f>
        <v/>
      </c>
      <c r="T100" s="16" t="str">
        <f>IFERROR(IF((SUMIFS('Renda Fixa'!O:O,'Renda Fixa'!N:N,S100,'Renda Fixa'!I:I,"A")-SUMIFS('Renda Fixa'!O:O,'Renda Fixa'!N:N,S100,'Renda Fixa'!I:I,"R"))=0,"",IF(S100="","",IF(COUNTIF('Renda Fixa'!$N$31:N130,S100)&gt;1,"",R100))),"")</f>
        <v/>
      </c>
      <c r="U100" s="16" t="str">
        <f t="shared" si="3"/>
        <v/>
      </c>
      <c r="V100" s="16" t="str" cm="1">
        <f t="array" ref="V100">IFERROR(INDEX(S:S,U100),"")</f>
        <v/>
      </c>
      <c r="W100" s="16" t="str">
        <f>IF(V100&lt;&gt;"",INDEX('Renda Fixa'!J:J,MATCH(V100,'Renda Fixa'!N:N,0)),"")</f>
        <v/>
      </c>
      <c r="X100" s="17" t="str">
        <f>IF(V100&lt;&gt;"",(SUMIFS('Renda Fixa'!O:O,'Renda Fixa'!N:N,V100,'Renda Fixa'!I:I,"A")-SUMIFS('Renda Fixa'!O:O,'Renda Fixa'!N:N,V100,'Renda Fixa'!I:I,"R"))*VLOOKUP(V100,Tabela2[],2,0),"")</f>
        <v/>
      </c>
      <c r="Y100" s="2" t="str">
        <f>IF(
V100&lt;&gt;"",
(SUMIFS('Renda Fixa'!O:O,'Renda Fixa'!N:N,V100,'Renda Fixa'!I:I,"A")-SUMIFS('Renda Fixa'!O:O,'Renda Fixa'!N:N,V100,'Renda Fixa'!I:I,"R")) *
(VLOOKUP(V100,Tabela2[],2,0) -
(SUMIFS('Renda Fixa'!S:S,'Renda Fixa'!N:N,V100,'Renda Fixa'!I:I,"A")/SUMIFS('Renda Fixa'!O:O,'Renda Fixa'!N:N,V100,'Renda Fixa'!I:I,"A"))),"")</f>
        <v/>
      </c>
    </row>
    <row r="101" spans="3:25" x14ac:dyDescent="0.25">
      <c r="C101" s="16">
        <v>101</v>
      </c>
      <c r="D101" s="16" t="str">
        <f>IFERROR(IF('Renda Variável'!H127&lt;&gt;"",'Renda Variável'!H127,""),"")</f>
        <v/>
      </c>
      <c r="E101" s="16" t="str">
        <f>IFERROR(IF((SUMIFS('Renda Variável'!M:M,'Renda Variável'!H:H,D101,'Renda Variável'!J:J,"C")-SUMIFS('Renda Variável'!M:M,'Renda Variável'!H:H,D101,'Renda Variável'!J:J,"V"))=0,"",IF(D101="","",IF(COUNTIF('Renda Variável'!$H$27:H127,D101)&gt;1,"",C101))),"")</f>
        <v/>
      </c>
      <c r="F101" s="16" t="str">
        <f t="shared" si="2"/>
        <v/>
      </c>
      <c r="G101" s="16" t="str" cm="1">
        <f t="array" ref="G101">IFERROR(INDEX(D:D,F101),"")</f>
        <v/>
      </c>
      <c r="H101" s="16" t="str">
        <f>IF(G101&lt;&gt;"",VLOOKUP(G101,'Renda Variável'!H:I,2,0),"")</f>
        <v/>
      </c>
      <c r="I101" s="17" t="str">
        <f>IF(G101&lt;&gt;"",(SUMIFS('Renda Variável'!M:M,'Renda Variável'!H:H,G101,'Renda Variável'!J:J,"C")-SUMIFS('Renda Variável'!M:M,'Renda Variável'!H:H,G101,'Renda Variável'!J:J,"V"))*VLOOKUP(G101,Tabela1[],2,0),"")</f>
        <v/>
      </c>
      <c r="J101" s="17" t="str">
        <f>IF(
G101&lt;&gt;"",
(SUMIFS('Renda Variável'!M:M,'Renda Variável'!H:H,G101,'Renda Variável'!J:J,"C")-SUMIFS('Renda Variável'!M:M,'Renda Variável'!H:H,G101,'Renda Variável'!J:J,"V")) *
(VLOOKUP(G101,Tabela1[],2,0) -
(SUMIFS('Renda Variável'!Q:Q,'Renda Variável'!H:H,G101,'Renda Variável'!J:J,"C")/SUMIFS('Renda Variável'!M:M,'Renda Variável'!H:H,G101,'Renda Variável'!J:J,"C"))),"")</f>
        <v/>
      </c>
      <c r="R101" s="16">
        <v>101</v>
      </c>
      <c r="S101" s="16" t="str">
        <f>IFERROR(IF('Renda Fixa'!N131&lt;&gt;"",'Renda Fixa'!N131,""),"")</f>
        <v/>
      </c>
      <c r="T101" s="16" t="str">
        <f>IFERROR(IF((SUMIFS('Renda Fixa'!O:O,'Renda Fixa'!N:N,S101,'Renda Fixa'!I:I,"A")-SUMIFS('Renda Fixa'!O:O,'Renda Fixa'!N:N,S101,'Renda Fixa'!I:I,"R"))=0,"",IF(S101="","",IF(COUNTIF('Renda Fixa'!$N$31:N131,S101)&gt;1,"",R101))),"")</f>
        <v/>
      </c>
      <c r="U101" s="16" t="str">
        <f t="shared" si="3"/>
        <v/>
      </c>
      <c r="V101" s="16" t="str" cm="1">
        <f t="array" ref="V101">IFERROR(INDEX(S:S,U101),"")</f>
        <v/>
      </c>
      <c r="W101" s="16" t="str">
        <f>IF(V101&lt;&gt;"",INDEX('Renda Fixa'!J:J,MATCH(V101,'Renda Fixa'!N:N,0)),"")</f>
        <v/>
      </c>
      <c r="X101" s="17" t="str">
        <f>IF(V101&lt;&gt;"",(SUMIFS('Renda Fixa'!O:O,'Renda Fixa'!N:N,V101,'Renda Fixa'!I:I,"A")-SUMIFS('Renda Fixa'!O:O,'Renda Fixa'!N:N,V101,'Renda Fixa'!I:I,"R"))*VLOOKUP(V101,Tabela2[],2,0),"")</f>
        <v/>
      </c>
      <c r="Y101" s="2" t="str">
        <f>IF(
V101&lt;&gt;"",
(SUMIFS('Renda Fixa'!O:O,'Renda Fixa'!N:N,V101,'Renda Fixa'!I:I,"A")-SUMIFS('Renda Fixa'!O:O,'Renda Fixa'!N:N,V101,'Renda Fixa'!I:I,"R")) *
(VLOOKUP(V101,Tabela2[],2,0) -
(SUMIFS('Renda Fixa'!S:S,'Renda Fixa'!N:N,V101,'Renda Fixa'!I:I,"A")/SUMIFS('Renda Fixa'!O:O,'Renda Fixa'!N:N,V101,'Renda Fixa'!I:I,"A"))),"")</f>
        <v/>
      </c>
    </row>
    <row r="102" spans="3:25" x14ac:dyDescent="0.25">
      <c r="C102" s="16">
        <v>102</v>
      </c>
      <c r="D102" s="16" t="str">
        <f>IFERROR(IF('Renda Variável'!H128&lt;&gt;"",'Renda Variável'!H128,""),"")</f>
        <v/>
      </c>
      <c r="E102" s="16" t="str">
        <f>IFERROR(IF((SUMIFS('Renda Variável'!M:M,'Renda Variável'!H:H,D102,'Renda Variável'!J:J,"C")-SUMIFS('Renda Variável'!M:M,'Renda Variável'!H:H,D102,'Renda Variável'!J:J,"V"))=0,"",IF(D102="","",IF(COUNTIF('Renda Variável'!$H$27:H128,D102)&gt;1,"",C102))),"")</f>
        <v/>
      </c>
      <c r="F102" s="16" t="str">
        <f t="shared" si="2"/>
        <v/>
      </c>
      <c r="G102" s="16" t="str" cm="1">
        <f t="array" ref="G102">IFERROR(INDEX(D:D,F102),"")</f>
        <v/>
      </c>
      <c r="H102" s="16" t="str">
        <f>IF(G102&lt;&gt;"",VLOOKUP(G102,'Renda Variável'!H:I,2,0),"")</f>
        <v/>
      </c>
      <c r="I102" s="17" t="str">
        <f>IF(G102&lt;&gt;"",(SUMIFS('Renda Variável'!M:M,'Renda Variável'!H:H,G102,'Renda Variável'!J:J,"C")-SUMIFS('Renda Variável'!M:M,'Renda Variável'!H:H,G102,'Renda Variável'!J:J,"V"))*VLOOKUP(G102,Tabela1[],2,0),"")</f>
        <v/>
      </c>
      <c r="J102" s="17" t="str">
        <f>IF(
G102&lt;&gt;"",
(SUMIFS('Renda Variável'!M:M,'Renda Variável'!H:H,G102,'Renda Variável'!J:J,"C")-SUMIFS('Renda Variável'!M:M,'Renda Variável'!H:H,G102,'Renda Variável'!J:J,"V")) *
(VLOOKUP(G102,Tabela1[],2,0) -
(SUMIFS('Renda Variável'!Q:Q,'Renda Variável'!H:H,G102,'Renda Variável'!J:J,"C")/SUMIFS('Renda Variável'!M:M,'Renda Variável'!H:H,G102,'Renda Variável'!J:J,"C"))),"")</f>
        <v/>
      </c>
      <c r="R102" s="16">
        <v>102</v>
      </c>
      <c r="S102" s="16" t="str">
        <f>IFERROR(IF('Renda Fixa'!N132&lt;&gt;"",'Renda Fixa'!N132,""),"")</f>
        <v/>
      </c>
      <c r="T102" s="16" t="str">
        <f>IFERROR(IF((SUMIFS('Renda Fixa'!O:O,'Renda Fixa'!N:N,S102,'Renda Fixa'!I:I,"A")-SUMIFS('Renda Fixa'!O:O,'Renda Fixa'!N:N,S102,'Renda Fixa'!I:I,"R"))=0,"",IF(S102="","",IF(COUNTIF('Renda Fixa'!$N$31:N132,S102)&gt;1,"",R102))),"")</f>
        <v/>
      </c>
      <c r="U102" s="16" t="str">
        <f t="shared" si="3"/>
        <v/>
      </c>
      <c r="V102" s="16" t="str" cm="1">
        <f t="array" ref="V102">IFERROR(INDEX(S:S,U102),"")</f>
        <v/>
      </c>
      <c r="W102" s="16" t="str">
        <f>IF(V102&lt;&gt;"",INDEX('Renda Fixa'!J:J,MATCH(V102,'Renda Fixa'!N:N,0)),"")</f>
        <v/>
      </c>
      <c r="X102" s="17" t="str">
        <f>IF(V102&lt;&gt;"",(SUMIFS('Renda Fixa'!O:O,'Renda Fixa'!N:N,V102,'Renda Fixa'!I:I,"A")-SUMIFS('Renda Fixa'!O:O,'Renda Fixa'!N:N,V102,'Renda Fixa'!I:I,"R"))*VLOOKUP(V102,Tabela2[],2,0),"")</f>
        <v/>
      </c>
      <c r="Y102" s="2" t="str">
        <f>IF(
V102&lt;&gt;"",
(SUMIFS('Renda Fixa'!O:O,'Renda Fixa'!N:N,V102,'Renda Fixa'!I:I,"A")-SUMIFS('Renda Fixa'!O:O,'Renda Fixa'!N:N,V102,'Renda Fixa'!I:I,"R")) *
(VLOOKUP(V102,Tabela2[],2,0) -
(SUMIFS('Renda Fixa'!S:S,'Renda Fixa'!N:N,V102,'Renda Fixa'!I:I,"A")/SUMIFS('Renda Fixa'!O:O,'Renda Fixa'!N:N,V102,'Renda Fixa'!I:I,"A"))),"")</f>
        <v/>
      </c>
    </row>
    <row r="103" spans="3:25" x14ac:dyDescent="0.25">
      <c r="C103" s="16">
        <v>103</v>
      </c>
      <c r="D103" s="16" t="str">
        <f>IFERROR(IF('Renda Variável'!H129&lt;&gt;"",'Renda Variável'!H129,""),"")</f>
        <v/>
      </c>
      <c r="E103" s="16" t="str">
        <f>IFERROR(IF((SUMIFS('Renda Variável'!M:M,'Renda Variável'!H:H,D103,'Renda Variável'!J:J,"C")-SUMIFS('Renda Variável'!M:M,'Renda Variável'!H:H,D103,'Renda Variável'!J:J,"V"))=0,"",IF(D103="","",IF(COUNTIF('Renda Variável'!$H$27:H129,D103)&gt;1,"",C103))),"")</f>
        <v/>
      </c>
      <c r="F103" s="16" t="str">
        <f t="shared" si="2"/>
        <v/>
      </c>
      <c r="G103" s="16" t="str" cm="1">
        <f t="array" ref="G103">IFERROR(INDEX(D:D,F103),"")</f>
        <v/>
      </c>
      <c r="H103" s="16" t="str">
        <f>IF(G103&lt;&gt;"",VLOOKUP(G103,'Renda Variável'!H:I,2,0),"")</f>
        <v/>
      </c>
      <c r="I103" s="17" t="str">
        <f>IF(G103&lt;&gt;"",(SUMIFS('Renda Variável'!M:M,'Renda Variável'!H:H,G103,'Renda Variável'!J:J,"C")-SUMIFS('Renda Variável'!M:M,'Renda Variável'!H:H,G103,'Renda Variável'!J:J,"V"))*VLOOKUP(G103,Tabela1[],2,0),"")</f>
        <v/>
      </c>
      <c r="J103" s="17" t="str">
        <f>IF(
G103&lt;&gt;"",
(SUMIFS('Renda Variável'!M:M,'Renda Variável'!H:H,G103,'Renda Variável'!J:J,"C")-SUMIFS('Renda Variável'!M:M,'Renda Variável'!H:H,G103,'Renda Variável'!J:J,"V")) *
(VLOOKUP(G103,Tabela1[],2,0) -
(SUMIFS('Renda Variável'!Q:Q,'Renda Variável'!H:H,G103,'Renda Variável'!J:J,"C")/SUMIFS('Renda Variável'!M:M,'Renda Variável'!H:H,G103,'Renda Variável'!J:J,"C"))),"")</f>
        <v/>
      </c>
      <c r="R103" s="16">
        <v>103</v>
      </c>
      <c r="S103" s="16" t="str">
        <f>IFERROR(IF('Renda Fixa'!N133&lt;&gt;"",'Renda Fixa'!N133,""),"")</f>
        <v/>
      </c>
      <c r="T103" s="16" t="str">
        <f>IFERROR(IF((SUMIFS('Renda Fixa'!O:O,'Renda Fixa'!N:N,S103,'Renda Fixa'!I:I,"A")-SUMIFS('Renda Fixa'!O:O,'Renda Fixa'!N:N,S103,'Renda Fixa'!I:I,"R"))=0,"",IF(S103="","",IF(COUNTIF('Renda Fixa'!$N$31:N133,S103)&gt;1,"",R103))),"")</f>
        <v/>
      </c>
      <c r="U103" s="16" t="str">
        <f t="shared" si="3"/>
        <v/>
      </c>
      <c r="V103" s="16" t="str" cm="1">
        <f t="array" ref="V103">IFERROR(INDEX(S:S,U103),"")</f>
        <v/>
      </c>
      <c r="W103" s="16" t="str">
        <f>IF(V103&lt;&gt;"",INDEX('Renda Fixa'!J:J,MATCH(V103,'Renda Fixa'!N:N,0)),"")</f>
        <v/>
      </c>
      <c r="X103" s="17" t="str">
        <f>IF(V103&lt;&gt;"",(SUMIFS('Renda Fixa'!O:O,'Renda Fixa'!N:N,V103,'Renda Fixa'!I:I,"A")-SUMIFS('Renda Fixa'!O:O,'Renda Fixa'!N:N,V103,'Renda Fixa'!I:I,"R"))*VLOOKUP(V103,Tabela2[],2,0),"")</f>
        <v/>
      </c>
      <c r="Y103" s="2" t="str">
        <f>IF(
V103&lt;&gt;"",
(SUMIFS('Renda Fixa'!O:O,'Renda Fixa'!N:N,V103,'Renda Fixa'!I:I,"A")-SUMIFS('Renda Fixa'!O:O,'Renda Fixa'!N:N,V103,'Renda Fixa'!I:I,"R")) *
(VLOOKUP(V103,Tabela2[],2,0) -
(SUMIFS('Renda Fixa'!S:S,'Renda Fixa'!N:N,V103,'Renda Fixa'!I:I,"A")/SUMIFS('Renda Fixa'!O:O,'Renda Fixa'!N:N,V103,'Renda Fixa'!I:I,"A"))),"")</f>
        <v/>
      </c>
    </row>
    <row r="104" spans="3:25" x14ac:dyDescent="0.25">
      <c r="C104" s="16">
        <v>104</v>
      </c>
      <c r="D104" s="16" t="str">
        <f>IFERROR(IF('Renda Variável'!H130&lt;&gt;"",'Renda Variável'!H130,""),"")</f>
        <v/>
      </c>
      <c r="E104" s="16" t="str">
        <f>IFERROR(IF((SUMIFS('Renda Variável'!M:M,'Renda Variável'!H:H,D104,'Renda Variável'!J:J,"C")-SUMIFS('Renda Variável'!M:M,'Renda Variável'!H:H,D104,'Renda Variável'!J:J,"V"))=0,"",IF(D104="","",IF(COUNTIF('Renda Variável'!$H$27:H130,D104)&gt;1,"",C104))),"")</f>
        <v/>
      </c>
      <c r="F104" s="16" t="str">
        <f t="shared" si="2"/>
        <v/>
      </c>
      <c r="G104" s="16" t="str" cm="1">
        <f t="array" ref="G104">IFERROR(INDEX(D:D,F104),"")</f>
        <v/>
      </c>
      <c r="H104" s="16" t="str">
        <f>IF(G104&lt;&gt;"",VLOOKUP(G104,'Renda Variável'!H:I,2,0),"")</f>
        <v/>
      </c>
      <c r="I104" s="17" t="str">
        <f>IF(G104&lt;&gt;"",(SUMIFS('Renda Variável'!M:M,'Renda Variável'!H:H,G104,'Renda Variável'!J:J,"C")-SUMIFS('Renda Variável'!M:M,'Renda Variável'!H:H,G104,'Renda Variável'!J:J,"V"))*VLOOKUP(G104,Tabela1[],2,0),"")</f>
        <v/>
      </c>
      <c r="J104" s="17" t="str">
        <f>IF(
G104&lt;&gt;"",
(SUMIFS('Renda Variável'!M:M,'Renda Variável'!H:H,G104,'Renda Variável'!J:J,"C")-SUMIFS('Renda Variável'!M:M,'Renda Variável'!H:H,G104,'Renda Variável'!J:J,"V")) *
(VLOOKUP(G104,Tabela1[],2,0) -
(SUMIFS('Renda Variável'!Q:Q,'Renda Variável'!H:H,G104,'Renda Variável'!J:J,"C")/SUMIFS('Renda Variável'!M:M,'Renda Variável'!H:H,G104,'Renda Variável'!J:J,"C"))),"")</f>
        <v/>
      </c>
      <c r="R104" s="16">
        <v>104</v>
      </c>
      <c r="S104" s="16" t="str">
        <f>IFERROR(IF('Renda Fixa'!N134&lt;&gt;"",'Renda Fixa'!N134,""),"")</f>
        <v/>
      </c>
      <c r="T104" s="16" t="str">
        <f>IFERROR(IF((SUMIFS('Renda Fixa'!O:O,'Renda Fixa'!N:N,S104,'Renda Fixa'!I:I,"A")-SUMIFS('Renda Fixa'!O:O,'Renda Fixa'!N:N,S104,'Renda Fixa'!I:I,"R"))=0,"",IF(S104="","",IF(COUNTIF('Renda Fixa'!$N$31:N134,S104)&gt;1,"",R104))),"")</f>
        <v/>
      </c>
      <c r="U104" s="16" t="str">
        <f t="shared" si="3"/>
        <v/>
      </c>
      <c r="V104" s="16" t="str" cm="1">
        <f t="array" ref="V104">IFERROR(INDEX(S:S,U104),"")</f>
        <v/>
      </c>
      <c r="W104" s="16" t="str">
        <f>IF(V104&lt;&gt;"",INDEX('Renda Fixa'!J:J,MATCH(V104,'Renda Fixa'!N:N,0)),"")</f>
        <v/>
      </c>
      <c r="X104" s="17" t="str">
        <f>IF(V104&lt;&gt;"",(SUMIFS('Renda Fixa'!O:O,'Renda Fixa'!N:N,V104,'Renda Fixa'!I:I,"A")-SUMIFS('Renda Fixa'!O:O,'Renda Fixa'!N:N,V104,'Renda Fixa'!I:I,"R"))*VLOOKUP(V104,Tabela2[],2,0),"")</f>
        <v/>
      </c>
      <c r="Y104" s="2" t="str">
        <f>IF(
V104&lt;&gt;"",
(SUMIFS('Renda Fixa'!O:O,'Renda Fixa'!N:N,V104,'Renda Fixa'!I:I,"A")-SUMIFS('Renda Fixa'!O:O,'Renda Fixa'!N:N,V104,'Renda Fixa'!I:I,"R")) *
(VLOOKUP(V104,Tabela2[],2,0) -
(SUMIFS('Renda Fixa'!S:S,'Renda Fixa'!N:N,V104,'Renda Fixa'!I:I,"A")/SUMIFS('Renda Fixa'!O:O,'Renda Fixa'!N:N,V104,'Renda Fixa'!I:I,"A"))),"")</f>
        <v/>
      </c>
    </row>
    <row r="105" spans="3:25" x14ac:dyDescent="0.25">
      <c r="C105" s="16">
        <v>105</v>
      </c>
      <c r="D105" s="16" t="str">
        <f>IFERROR(IF('Renda Variável'!H131&lt;&gt;"",'Renda Variável'!H131,""),"")</f>
        <v/>
      </c>
      <c r="E105" s="16" t="str">
        <f>IFERROR(IF((SUMIFS('Renda Variável'!M:M,'Renda Variável'!H:H,D105,'Renda Variável'!J:J,"C")-SUMIFS('Renda Variável'!M:M,'Renda Variável'!H:H,D105,'Renda Variável'!J:J,"V"))=0,"",IF(D105="","",IF(COUNTIF('Renda Variável'!$H$27:H131,D105)&gt;1,"",C105))),"")</f>
        <v/>
      </c>
      <c r="F105" s="16" t="str">
        <f t="shared" si="2"/>
        <v/>
      </c>
      <c r="G105" s="16" t="str" cm="1">
        <f t="array" ref="G105">IFERROR(INDEX(D:D,F105),"")</f>
        <v/>
      </c>
      <c r="H105" s="16" t="str">
        <f>IF(G105&lt;&gt;"",VLOOKUP(G105,'Renda Variável'!H:I,2,0),"")</f>
        <v/>
      </c>
      <c r="I105" s="17" t="str">
        <f>IF(G105&lt;&gt;"",(SUMIFS('Renda Variável'!M:M,'Renda Variável'!H:H,G105,'Renda Variável'!J:J,"C")-SUMIFS('Renda Variável'!M:M,'Renda Variável'!H:H,G105,'Renda Variável'!J:J,"V"))*VLOOKUP(G105,Tabela1[],2,0),"")</f>
        <v/>
      </c>
      <c r="J105" s="17" t="str">
        <f>IF(
G105&lt;&gt;"",
(SUMIFS('Renda Variável'!M:M,'Renda Variável'!H:H,G105,'Renda Variável'!J:J,"C")-SUMIFS('Renda Variável'!M:M,'Renda Variável'!H:H,G105,'Renda Variável'!J:J,"V")) *
(VLOOKUP(G105,Tabela1[],2,0) -
(SUMIFS('Renda Variável'!Q:Q,'Renda Variável'!H:H,G105,'Renda Variável'!J:J,"C")/SUMIFS('Renda Variável'!M:M,'Renda Variável'!H:H,G105,'Renda Variável'!J:J,"C"))),"")</f>
        <v/>
      </c>
      <c r="R105" s="16">
        <v>105</v>
      </c>
      <c r="S105" s="16" t="str">
        <f>IFERROR(IF('Renda Fixa'!N135&lt;&gt;"",'Renda Fixa'!N135,""),"")</f>
        <v/>
      </c>
      <c r="T105" s="16" t="str">
        <f>IFERROR(IF((SUMIFS('Renda Fixa'!O:O,'Renda Fixa'!N:N,S105,'Renda Fixa'!I:I,"A")-SUMIFS('Renda Fixa'!O:O,'Renda Fixa'!N:N,S105,'Renda Fixa'!I:I,"R"))=0,"",IF(S105="","",IF(COUNTIF('Renda Fixa'!$N$31:N135,S105)&gt;1,"",R105))),"")</f>
        <v/>
      </c>
      <c r="U105" s="16" t="str">
        <f t="shared" si="3"/>
        <v/>
      </c>
      <c r="V105" s="16" t="str" cm="1">
        <f t="array" ref="V105">IFERROR(INDEX(S:S,U105),"")</f>
        <v/>
      </c>
      <c r="W105" s="16" t="str">
        <f>IF(V105&lt;&gt;"",INDEX('Renda Fixa'!J:J,MATCH(V105,'Renda Fixa'!N:N,0)),"")</f>
        <v/>
      </c>
      <c r="X105" s="17" t="str">
        <f>IF(V105&lt;&gt;"",(SUMIFS('Renda Fixa'!O:O,'Renda Fixa'!N:N,V105,'Renda Fixa'!I:I,"A")-SUMIFS('Renda Fixa'!O:O,'Renda Fixa'!N:N,V105,'Renda Fixa'!I:I,"R"))*VLOOKUP(V105,Tabela2[],2,0),"")</f>
        <v/>
      </c>
      <c r="Y105" s="2" t="str">
        <f>IF(
V105&lt;&gt;"",
(SUMIFS('Renda Fixa'!O:O,'Renda Fixa'!N:N,V105,'Renda Fixa'!I:I,"A")-SUMIFS('Renda Fixa'!O:O,'Renda Fixa'!N:N,V105,'Renda Fixa'!I:I,"R")) *
(VLOOKUP(V105,Tabela2[],2,0) -
(SUMIFS('Renda Fixa'!S:S,'Renda Fixa'!N:N,V105,'Renda Fixa'!I:I,"A")/SUMIFS('Renda Fixa'!O:O,'Renda Fixa'!N:N,V105,'Renda Fixa'!I:I,"A"))),"")</f>
        <v/>
      </c>
    </row>
    <row r="106" spans="3:25" x14ac:dyDescent="0.25">
      <c r="C106" s="16">
        <v>106</v>
      </c>
      <c r="D106" s="16" t="str">
        <f>IFERROR(IF('Renda Variável'!H132&lt;&gt;"",'Renda Variável'!H132,""),"")</f>
        <v/>
      </c>
      <c r="E106" s="16" t="str">
        <f>IFERROR(IF((SUMIFS('Renda Variável'!M:M,'Renda Variável'!H:H,D106,'Renda Variável'!J:J,"C")-SUMIFS('Renda Variável'!M:M,'Renda Variável'!H:H,D106,'Renda Variável'!J:J,"V"))=0,"",IF(D106="","",IF(COUNTIF('Renda Variável'!$H$27:H132,D106)&gt;1,"",C106))),"")</f>
        <v/>
      </c>
      <c r="F106" s="16" t="str">
        <f t="shared" si="2"/>
        <v/>
      </c>
      <c r="G106" s="16" t="str" cm="1">
        <f t="array" ref="G106">IFERROR(INDEX(D:D,F106),"")</f>
        <v/>
      </c>
      <c r="H106" s="16" t="str">
        <f>IF(G106&lt;&gt;"",VLOOKUP(G106,'Renda Variável'!H:I,2,0),"")</f>
        <v/>
      </c>
      <c r="I106" s="17" t="str">
        <f>IF(G106&lt;&gt;"",(SUMIFS('Renda Variável'!M:M,'Renda Variável'!H:H,G106,'Renda Variável'!J:J,"C")-SUMIFS('Renda Variável'!M:M,'Renda Variável'!H:H,G106,'Renda Variável'!J:J,"V"))*VLOOKUP(G106,Tabela1[],2,0),"")</f>
        <v/>
      </c>
      <c r="J106" s="17" t="str">
        <f>IF(
G106&lt;&gt;"",
(SUMIFS('Renda Variável'!M:M,'Renda Variável'!H:H,G106,'Renda Variável'!J:J,"C")-SUMIFS('Renda Variável'!M:M,'Renda Variável'!H:H,G106,'Renda Variável'!J:J,"V")) *
(VLOOKUP(G106,Tabela1[],2,0) -
(SUMIFS('Renda Variável'!Q:Q,'Renda Variável'!H:H,G106,'Renda Variável'!J:J,"C")/SUMIFS('Renda Variável'!M:M,'Renda Variável'!H:H,G106,'Renda Variável'!J:J,"C"))),"")</f>
        <v/>
      </c>
      <c r="R106" s="16">
        <v>106</v>
      </c>
      <c r="S106" s="16" t="str">
        <f>IFERROR(IF('Renda Fixa'!N136&lt;&gt;"",'Renda Fixa'!N136,""),"")</f>
        <v/>
      </c>
      <c r="T106" s="16" t="str">
        <f>IFERROR(IF((SUMIFS('Renda Fixa'!O:O,'Renda Fixa'!N:N,S106,'Renda Fixa'!I:I,"A")-SUMIFS('Renda Fixa'!O:O,'Renda Fixa'!N:N,S106,'Renda Fixa'!I:I,"R"))=0,"",IF(S106="","",IF(COUNTIF('Renda Fixa'!$N$31:N136,S106)&gt;1,"",R106))),"")</f>
        <v/>
      </c>
      <c r="U106" s="16" t="str">
        <f t="shared" si="3"/>
        <v/>
      </c>
      <c r="V106" s="16" t="str" cm="1">
        <f t="array" ref="V106">IFERROR(INDEX(S:S,U106),"")</f>
        <v/>
      </c>
      <c r="W106" s="16" t="str">
        <f>IF(V106&lt;&gt;"",INDEX('Renda Fixa'!J:J,MATCH(V106,'Renda Fixa'!N:N,0)),"")</f>
        <v/>
      </c>
      <c r="X106" s="17" t="str">
        <f>IF(V106&lt;&gt;"",(SUMIFS('Renda Fixa'!O:O,'Renda Fixa'!N:N,V106,'Renda Fixa'!I:I,"A")-SUMIFS('Renda Fixa'!O:O,'Renda Fixa'!N:N,V106,'Renda Fixa'!I:I,"R"))*VLOOKUP(V106,Tabela2[],2,0),"")</f>
        <v/>
      </c>
      <c r="Y106" s="2" t="str">
        <f>IF(
V106&lt;&gt;"",
(SUMIFS('Renda Fixa'!O:O,'Renda Fixa'!N:N,V106,'Renda Fixa'!I:I,"A")-SUMIFS('Renda Fixa'!O:O,'Renda Fixa'!N:N,V106,'Renda Fixa'!I:I,"R")) *
(VLOOKUP(V106,Tabela2[],2,0) -
(SUMIFS('Renda Fixa'!S:S,'Renda Fixa'!N:N,V106,'Renda Fixa'!I:I,"A")/SUMIFS('Renda Fixa'!O:O,'Renda Fixa'!N:N,V106,'Renda Fixa'!I:I,"A"))),"")</f>
        <v/>
      </c>
    </row>
    <row r="107" spans="3:25" x14ac:dyDescent="0.25">
      <c r="C107" s="16">
        <v>107</v>
      </c>
      <c r="D107" s="16" t="str">
        <f>IFERROR(IF('Renda Variável'!H133&lt;&gt;"",'Renda Variável'!H133,""),"")</f>
        <v/>
      </c>
      <c r="E107" s="16" t="str">
        <f>IFERROR(IF((SUMIFS('Renda Variável'!M:M,'Renda Variável'!H:H,D107,'Renda Variável'!J:J,"C")-SUMIFS('Renda Variável'!M:M,'Renda Variável'!H:H,D107,'Renda Variável'!J:J,"V"))=0,"",IF(D107="","",IF(COUNTIF('Renda Variável'!$H$27:H133,D107)&gt;1,"",C107))),"")</f>
        <v/>
      </c>
      <c r="F107" s="16" t="str">
        <f t="shared" si="2"/>
        <v/>
      </c>
      <c r="G107" s="16" t="str" cm="1">
        <f t="array" ref="G107">IFERROR(INDEX(D:D,F107),"")</f>
        <v/>
      </c>
      <c r="H107" s="16" t="str">
        <f>IF(G107&lt;&gt;"",VLOOKUP(G107,'Renda Variável'!H:I,2,0),"")</f>
        <v/>
      </c>
      <c r="I107" s="17" t="str">
        <f>IF(G107&lt;&gt;"",(SUMIFS('Renda Variável'!M:M,'Renda Variável'!H:H,G107,'Renda Variável'!J:J,"C")-SUMIFS('Renda Variável'!M:M,'Renda Variável'!H:H,G107,'Renda Variável'!J:J,"V"))*VLOOKUP(G107,Tabela1[],2,0),"")</f>
        <v/>
      </c>
      <c r="J107" s="17" t="str">
        <f>IF(
G107&lt;&gt;"",
(SUMIFS('Renda Variável'!M:M,'Renda Variável'!H:H,G107,'Renda Variável'!J:J,"C")-SUMIFS('Renda Variável'!M:M,'Renda Variável'!H:H,G107,'Renda Variável'!J:J,"V")) *
(VLOOKUP(G107,Tabela1[],2,0) -
(SUMIFS('Renda Variável'!Q:Q,'Renda Variável'!H:H,G107,'Renda Variável'!J:J,"C")/SUMIFS('Renda Variável'!M:M,'Renda Variável'!H:H,G107,'Renda Variável'!J:J,"C"))),"")</f>
        <v/>
      </c>
      <c r="R107" s="16">
        <v>107</v>
      </c>
      <c r="S107" s="16" t="str">
        <f>IFERROR(IF('Renda Fixa'!N137&lt;&gt;"",'Renda Fixa'!N137,""),"")</f>
        <v/>
      </c>
      <c r="T107" s="16" t="str">
        <f>IFERROR(IF((SUMIFS('Renda Fixa'!O:O,'Renda Fixa'!N:N,S107,'Renda Fixa'!I:I,"A")-SUMIFS('Renda Fixa'!O:O,'Renda Fixa'!N:N,S107,'Renda Fixa'!I:I,"R"))=0,"",IF(S107="","",IF(COUNTIF('Renda Fixa'!$N$31:N137,S107)&gt;1,"",R107))),"")</f>
        <v/>
      </c>
      <c r="U107" s="16" t="str">
        <f t="shared" si="3"/>
        <v/>
      </c>
      <c r="V107" s="16" t="str" cm="1">
        <f t="array" ref="V107">IFERROR(INDEX(S:S,U107),"")</f>
        <v/>
      </c>
      <c r="W107" s="16" t="str">
        <f>IF(V107&lt;&gt;"",INDEX('Renda Fixa'!J:J,MATCH(V107,'Renda Fixa'!N:N,0)),"")</f>
        <v/>
      </c>
      <c r="X107" s="17" t="str">
        <f>IF(V107&lt;&gt;"",(SUMIFS('Renda Fixa'!O:O,'Renda Fixa'!N:N,V107,'Renda Fixa'!I:I,"A")-SUMIFS('Renda Fixa'!O:O,'Renda Fixa'!N:N,V107,'Renda Fixa'!I:I,"R"))*VLOOKUP(V107,Tabela2[],2,0),"")</f>
        <v/>
      </c>
      <c r="Y107" s="2" t="str">
        <f>IF(
V107&lt;&gt;"",
(SUMIFS('Renda Fixa'!O:O,'Renda Fixa'!N:N,V107,'Renda Fixa'!I:I,"A")-SUMIFS('Renda Fixa'!O:O,'Renda Fixa'!N:N,V107,'Renda Fixa'!I:I,"R")) *
(VLOOKUP(V107,Tabela2[],2,0) -
(SUMIFS('Renda Fixa'!S:S,'Renda Fixa'!N:N,V107,'Renda Fixa'!I:I,"A")/SUMIFS('Renda Fixa'!O:O,'Renda Fixa'!N:N,V107,'Renda Fixa'!I:I,"A"))),"")</f>
        <v/>
      </c>
    </row>
    <row r="108" spans="3:25" x14ac:dyDescent="0.25">
      <c r="C108" s="16">
        <v>108</v>
      </c>
      <c r="D108" s="16" t="str">
        <f>IFERROR(IF('Renda Variável'!H134&lt;&gt;"",'Renda Variável'!H134,""),"")</f>
        <v/>
      </c>
      <c r="E108" s="16" t="str">
        <f>IFERROR(IF((SUMIFS('Renda Variável'!M:M,'Renda Variável'!H:H,D108,'Renda Variável'!J:J,"C")-SUMIFS('Renda Variável'!M:M,'Renda Variável'!H:H,D108,'Renda Variável'!J:J,"V"))=0,"",IF(D108="","",IF(COUNTIF('Renda Variável'!$H$27:H134,D108)&gt;1,"",C108))),"")</f>
        <v/>
      </c>
      <c r="F108" s="16" t="str">
        <f t="shared" si="2"/>
        <v/>
      </c>
      <c r="G108" s="16" t="str" cm="1">
        <f t="array" ref="G108">IFERROR(INDEX(D:D,F108),"")</f>
        <v/>
      </c>
      <c r="H108" s="16" t="str">
        <f>IF(G108&lt;&gt;"",VLOOKUP(G108,'Renda Variável'!H:I,2,0),"")</f>
        <v/>
      </c>
      <c r="I108" s="17" t="str">
        <f>IF(G108&lt;&gt;"",(SUMIFS('Renda Variável'!M:M,'Renda Variável'!H:H,G108,'Renda Variável'!J:J,"C")-SUMIFS('Renda Variável'!M:M,'Renda Variável'!H:H,G108,'Renda Variável'!J:J,"V"))*VLOOKUP(G108,Tabela1[],2,0),"")</f>
        <v/>
      </c>
      <c r="J108" s="17" t="str">
        <f>IF(
G108&lt;&gt;"",
(SUMIFS('Renda Variável'!M:M,'Renda Variável'!H:H,G108,'Renda Variável'!J:J,"C")-SUMIFS('Renda Variável'!M:M,'Renda Variável'!H:H,G108,'Renda Variável'!J:J,"V")) *
(VLOOKUP(G108,Tabela1[],2,0) -
(SUMIFS('Renda Variável'!Q:Q,'Renda Variável'!H:H,G108,'Renda Variável'!J:J,"C")/SUMIFS('Renda Variável'!M:M,'Renda Variável'!H:H,G108,'Renda Variável'!J:J,"C"))),"")</f>
        <v/>
      </c>
      <c r="R108" s="16">
        <v>108</v>
      </c>
      <c r="S108" s="16" t="str">
        <f>IFERROR(IF('Renda Fixa'!N138&lt;&gt;"",'Renda Fixa'!N138,""),"")</f>
        <v/>
      </c>
      <c r="T108" s="16" t="str">
        <f>IFERROR(IF((SUMIFS('Renda Fixa'!O:O,'Renda Fixa'!N:N,S108,'Renda Fixa'!I:I,"A")-SUMIFS('Renda Fixa'!O:O,'Renda Fixa'!N:N,S108,'Renda Fixa'!I:I,"R"))=0,"",IF(S108="","",IF(COUNTIF('Renda Fixa'!$N$31:N138,S108)&gt;1,"",R108))),"")</f>
        <v/>
      </c>
      <c r="U108" s="16" t="str">
        <f t="shared" si="3"/>
        <v/>
      </c>
      <c r="V108" s="16" t="str" cm="1">
        <f t="array" ref="V108">IFERROR(INDEX(S:S,U108),"")</f>
        <v/>
      </c>
      <c r="W108" s="16" t="str">
        <f>IF(V108&lt;&gt;"",INDEX('Renda Fixa'!J:J,MATCH(V108,'Renda Fixa'!N:N,0)),"")</f>
        <v/>
      </c>
      <c r="X108" s="17" t="str">
        <f>IF(V108&lt;&gt;"",(SUMIFS('Renda Fixa'!O:O,'Renda Fixa'!N:N,V108,'Renda Fixa'!I:I,"A")-SUMIFS('Renda Fixa'!O:O,'Renda Fixa'!N:N,V108,'Renda Fixa'!I:I,"R"))*VLOOKUP(V108,Tabela2[],2,0),"")</f>
        <v/>
      </c>
      <c r="Y108" s="2" t="str">
        <f>IF(
V108&lt;&gt;"",
(SUMIFS('Renda Fixa'!O:O,'Renda Fixa'!N:N,V108,'Renda Fixa'!I:I,"A")-SUMIFS('Renda Fixa'!O:O,'Renda Fixa'!N:N,V108,'Renda Fixa'!I:I,"R")) *
(VLOOKUP(V108,Tabela2[],2,0) -
(SUMIFS('Renda Fixa'!S:S,'Renda Fixa'!N:N,V108,'Renda Fixa'!I:I,"A")/SUMIFS('Renda Fixa'!O:O,'Renda Fixa'!N:N,V108,'Renda Fixa'!I:I,"A"))),"")</f>
        <v/>
      </c>
    </row>
    <row r="109" spans="3:25" x14ac:dyDescent="0.25">
      <c r="C109" s="16">
        <v>109</v>
      </c>
      <c r="D109" s="16" t="str">
        <f>IFERROR(IF('Renda Variável'!H135&lt;&gt;"",'Renda Variável'!H135,""),"")</f>
        <v/>
      </c>
      <c r="E109" s="16" t="str">
        <f>IFERROR(IF((SUMIFS('Renda Variável'!M:M,'Renda Variável'!H:H,D109,'Renda Variável'!J:J,"C")-SUMIFS('Renda Variável'!M:M,'Renda Variável'!H:H,D109,'Renda Variável'!J:J,"V"))=0,"",IF(D109="","",IF(COUNTIF('Renda Variável'!$H$27:H135,D109)&gt;1,"",C109))),"")</f>
        <v/>
      </c>
      <c r="F109" s="16" t="str">
        <f t="shared" si="2"/>
        <v/>
      </c>
      <c r="G109" s="16" t="str" cm="1">
        <f t="array" ref="G109">IFERROR(INDEX(D:D,F109),"")</f>
        <v/>
      </c>
      <c r="H109" s="16" t="str">
        <f>IF(G109&lt;&gt;"",VLOOKUP(G109,'Renda Variável'!H:I,2,0),"")</f>
        <v/>
      </c>
      <c r="I109" s="17" t="str">
        <f>IF(G109&lt;&gt;"",(SUMIFS('Renda Variável'!M:M,'Renda Variável'!H:H,G109,'Renda Variável'!J:J,"C")-SUMIFS('Renda Variável'!M:M,'Renda Variável'!H:H,G109,'Renda Variável'!J:J,"V"))*VLOOKUP(G109,Tabela1[],2,0),"")</f>
        <v/>
      </c>
      <c r="J109" s="17" t="str">
        <f>IF(
G109&lt;&gt;"",
(SUMIFS('Renda Variável'!M:M,'Renda Variável'!H:H,G109,'Renda Variável'!J:J,"C")-SUMIFS('Renda Variável'!M:M,'Renda Variável'!H:H,G109,'Renda Variável'!J:J,"V")) *
(VLOOKUP(G109,Tabela1[],2,0) -
(SUMIFS('Renda Variável'!Q:Q,'Renda Variável'!H:H,G109,'Renda Variável'!J:J,"C")/SUMIFS('Renda Variável'!M:M,'Renda Variável'!H:H,G109,'Renda Variável'!J:J,"C"))),"")</f>
        <v/>
      </c>
      <c r="R109" s="16">
        <v>109</v>
      </c>
      <c r="S109" s="16" t="str">
        <f>IFERROR(IF('Renda Fixa'!N139&lt;&gt;"",'Renda Fixa'!N139,""),"")</f>
        <v/>
      </c>
      <c r="T109" s="16" t="str">
        <f>IFERROR(IF((SUMIFS('Renda Fixa'!O:O,'Renda Fixa'!N:N,S109,'Renda Fixa'!I:I,"A")-SUMIFS('Renda Fixa'!O:O,'Renda Fixa'!N:N,S109,'Renda Fixa'!I:I,"R"))=0,"",IF(S109="","",IF(COUNTIF('Renda Fixa'!$N$31:N139,S109)&gt;1,"",R109))),"")</f>
        <v/>
      </c>
      <c r="U109" s="16" t="str">
        <f t="shared" si="3"/>
        <v/>
      </c>
      <c r="V109" s="16" t="str" cm="1">
        <f t="array" ref="V109">IFERROR(INDEX(S:S,U109),"")</f>
        <v/>
      </c>
      <c r="W109" s="16" t="str">
        <f>IF(V109&lt;&gt;"",INDEX('Renda Fixa'!J:J,MATCH(V109,'Renda Fixa'!N:N,0)),"")</f>
        <v/>
      </c>
      <c r="X109" s="17" t="str">
        <f>IF(V109&lt;&gt;"",(SUMIFS('Renda Fixa'!O:O,'Renda Fixa'!N:N,V109,'Renda Fixa'!I:I,"A")-SUMIFS('Renda Fixa'!O:O,'Renda Fixa'!N:N,V109,'Renda Fixa'!I:I,"R"))*VLOOKUP(V109,Tabela2[],2,0),"")</f>
        <v/>
      </c>
      <c r="Y109" s="2" t="str">
        <f>IF(
V109&lt;&gt;"",
(SUMIFS('Renda Fixa'!O:O,'Renda Fixa'!N:N,V109,'Renda Fixa'!I:I,"A")-SUMIFS('Renda Fixa'!O:O,'Renda Fixa'!N:N,V109,'Renda Fixa'!I:I,"R")) *
(VLOOKUP(V109,Tabela2[],2,0) -
(SUMIFS('Renda Fixa'!S:S,'Renda Fixa'!N:N,V109,'Renda Fixa'!I:I,"A")/SUMIFS('Renda Fixa'!O:O,'Renda Fixa'!N:N,V109,'Renda Fixa'!I:I,"A"))),"")</f>
        <v/>
      </c>
    </row>
    <row r="110" spans="3:25" x14ac:dyDescent="0.25">
      <c r="C110" s="16">
        <v>110</v>
      </c>
      <c r="D110" s="16" t="str">
        <f>IFERROR(IF('Renda Variável'!H136&lt;&gt;"",'Renda Variável'!H136,""),"")</f>
        <v/>
      </c>
      <c r="E110" s="16" t="str">
        <f>IFERROR(IF((SUMIFS('Renda Variável'!M:M,'Renda Variável'!H:H,D110,'Renda Variável'!J:J,"C")-SUMIFS('Renda Variável'!M:M,'Renda Variável'!H:H,D110,'Renda Variável'!J:J,"V"))=0,"",IF(D110="","",IF(COUNTIF('Renda Variável'!$H$27:H136,D110)&gt;1,"",C110))),"")</f>
        <v/>
      </c>
      <c r="F110" s="16" t="str">
        <f t="shared" si="2"/>
        <v/>
      </c>
      <c r="G110" s="16" t="str" cm="1">
        <f t="array" ref="G110">IFERROR(INDEX(D:D,F110),"")</f>
        <v/>
      </c>
      <c r="H110" s="16" t="str">
        <f>IF(G110&lt;&gt;"",VLOOKUP(G110,'Renda Variável'!H:I,2,0),"")</f>
        <v/>
      </c>
      <c r="I110" s="17" t="str">
        <f>IF(G110&lt;&gt;"",(SUMIFS('Renda Variável'!M:M,'Renda Variável'!H:H,G110,'Renda Variável'!J:J,"C")-SUMIFS('Renda Variável'!M:M,'Renda Variável'!H:H,G110,'Renda Variável'!J:J,"V"))*VLOOKUP(G110,Tabela1[],2,0),"")</f>
        <v/>
      </c>
      <c r="J110" s="17" t="str">
        <f>IF(
G110&lt;&gt;"",
(SUMIFS('Renda Variável'!M:M,'Renda Variável'!H:H,G110,'Renda Variável'!J:J,"C")-SUMIFS('Renda Variável'!M:M,'Renda Variável'!H:H,G110,'Renda Variável'!J:J,"V")) *
(VLOOKUP(G110,Tabela1[],2,0) -
(SUMIFS('Renda Variável'!Q:Q,'Renda Variável'!H:H,G110,'Renda Variável'!J:J,"C")/SUMIFS('Renda Variável'!M:M,'Renda Variável'!H:H,G110,'Renda Variável'!J:J,"C"))),"")</f>
        <v/>
      </c>
      <c r="R110" s="16">
        <v>110</v>
      </c>
      <c r="S110" s="16" t="str">
        <f>IFERROR(IF('Renda Fixa'!N140&lt;&gt;"",'Renda Fixa'!N140,""),"")</f>
        <v/>
      </c>
      <c r="T110" s="16" t="str">
        <f>IFERROR(IF((SUMIFS('Renda Fixa'!O:O,'Renda Fixa'!N:N,S110,'Renda Fixa'!I:I,"A")-SUMIFS('Renda Fixa'!O:O,'Renda Fixa'!N:N,S110,'Renda Fixa'!I:I,"R"))=0,"",IF(S110="","",IF(COUNTIF('Renda Fixa'!$N$31:N140,S110)&gt;1,"",R110))),"")</f>
        <v/>
      </c>
      <c r="U110" s="16" t="str">
        <f t="shared" si="3"/>
        <v/>
      </c>
      <c r="V110" s="16" t="str" cm="1">
        <f t="array" ref="V110">IFERROR(INDEX(S:S,U110),"")</f>
        <v/>
      </c>
      <c r="W110" s="16" t="str">
        <f>IF(V110&lt;&gt;"",INDEX('Renda Fixa'!J:J,MATCH(V110,'Renda Fixa'!N:N,0)),"")</f>
        <v/>
      </c>
      <c r="X110" s="17" t="str">
        <f>IF(V110&lt;&gt;"",(SUMIFS('Renda Fixa'!O:O,'Renda Fixa'!N:N,V110,'Renda Fixa'!I:I,"A")-SUMIFS('Renda Fixa'!O:O,'Renda Fixa'!N:N,V110,'Renda Fixa'!I:I,"R"))*VLOOKUP(V110,Tabela2[],2,0),"")</f>
        <v/>
      </c>
      <c r="Y110" s="2" t="str">
        <f>IF(
V110&lt;&gt;"",
(SUMIFS('Renda Fixa'!O:O,'Renda Fixa'!N:N,V110,'Renda Fixa'!I:I,"A")-SUMIFS('Renda Fixa'!O:O,'Renda Fixa'!N:N,V110,'Renda Fixa'!I:I,"R")) *
(VLOOKUP(V110,Tabela2[],2,0) -
(SUMIFS('Renda Fixa'!S:S,'Renda Fixa'!N:N,V110,'Renda Fixa'!I:I,"A")/SUMIFS('Renda Fixa'!O:O,'Renda Fixa'!N:N,V110,'Renda Fixa'!I:I,"A"))),"")</f>
        <v/>
      </c>
    </row>
    <row r="111" spans="3:25" x14ac:dyDescent="0.25">
      <c r="C111" s="16">
        <v>111</v>
      </c>
      <c r="D111" s="16" t="str">
        <f>IFERROR(IF('Renda Variável'!H137&lt;&gt;"",'Renda Variável'!H137,""),"")</f>
        <v/>
      </c>
      <c r="E111" s="16" t="str">
        <f>IFERROR(IF((SUMIFS('Renda Variável'!M:M,'Renda Variável'!H:H,D111,'Renda Variável'!J:J,"C")-SUMIFS('Renda Variável'!M:M,'Renda Variável'!H:H,D111,'Renda Variável'!J:J,"V"))=0,"",IF(D111="","",IF(COUNTIF('Renda Variável'!$H$27:H137,D111)&gt;1,"",C111))),"")</f>
        <v/>
      </c>
      <c r="F111" s="16" t="str">
        <f t="shared" si="2"/>
        <v/>
      </c>
      <c r="G111" s="16" t="str" cm="1">
        <f t="array" ref="G111">IFERROR(INDEX(D:D,F111),"")</f>
        <v/>
      </c>
      <c r="H111" s="16" t="str">
        <f>IF(G111&lt;&gt;"",VLOOKUP(G111,'Renda Variável'!H:I,2,0),"")</f>
        <v/>
      </c>
      <c r="I111" s="17" t="str">
        <f>IF(G111&lt;&gt;"",(SUMIFS('Renda Variável'!M:M,'Renda Variável'!H:H,G111,'Renda Variável'!J:J,"C")-SUMIFS('Renda Variável'!M:M,'Renda Variável'!H:H,G111,'Renda Variável'!J:J,"V"))*VLOOKUP(G111,Tabela1[],2,0),"")</f>
        <v/>
      </c>
      <c r="J111" s="17" t="str">
        <f>IF(
G111&lt;&gt;"",
(SUMIFS('Renda Variável'!M:M,'Renda Variável'!H:H,G111,'Renda Variável'!J:J,"C")-SUMIFS('Renda Variável'!M:M,'Renda Variável'!H:H,G111,'Renda Variável'!J:J,"V")) *
(VLOOKUP(G111,Tabela1[],2,0) -
(SUMIFS('Renda Variável'!Q:Q,'Renda Variável'!H:H,G111,'Renda Variável'!J:J,"C")/SUMIFS('Renda Variável'!M:M,'Renda Variável'!H:H,G111,'Renda Variável'!J:J,"C"))),"")</f>
        <v/>
      </c>
      <c r="R111" s="16">
        <v>111</v>
      </c>
      <c r="S111" s="16" t="str">
        <f>IFERROR(IF('Renda Fixa'!N141&lt;&gt;"",'Renda Fixa'!N141,""),"")</f>
        <v/>
      </c>
      <c r="T111" s="16" t="str">
        <f>IFERROR(IF((SUMIFS('Renda Fixa'!O:O,'Renda Fixa'!N:N,S111,'Renda Fixa'!I:I,"A")-SUMIFS('Renda Fixa'!O:O,'Renda Fixa'!N:N,S111,'Renda Fixa'!I:I,"R"))=0,"",IF(S111="","",IF(COUNTIF('Renda Fixa'!$N$31:N141,S111)&gt;1,"",R111))),"")</f>
        <v/>
      </c>
      <c r="U111" s="16" t="str">
        <f t="shared" si="3"/>
        <v/>
      </c>
      <c r="V111" s="16" t="str" cm="1">
        <f t="array" ref="V111">IFERROR(INDEX(S:S,U111),"")</f>
        <v/>
      </c>
      <c r="W111" s="16" t="str">
        <f>IF(V111&lt;&gt;"",INDEX('Renda Fixa'!J:J,MATCH(V111,'Renda Fixa'!N:N,0)),"")</f>
        <v/>
      </c>
      <c r="X111" s="17" t="str">
        <f>IF(V111&lt;&gt;"",(SUMIFS('Renda Fixa'!O:O,'Renda Fixa'!N:N,V111,'Renda Fixa'!I:I,"A")-SUMIFS('Renda Fixa'!O:O,'Renda Fixa'!N:N,V111,'Renda Fixa'!I:I,"R"))*VLOOKUP(V111,Tabela2[],2,0),"")</f>
        <v/>
      </c>
      <c r="Y111" s="2" t="str">
        <f>IF(
V111&lt;&gt;"",
(SUMIFS('Renda Fixa'!O:O,'Renda Fixa'!N:N,V111,'Renda Fixa'!I:I,"A")-SUMIFS('Renda Fixa'!O:O,'Renda Fixa'!N:N,V111,'Renda Fixa'!I:I,"R")) *
(VLOOKUP(V111,Tabela2[],2,0) -
(SUMIFS('Renda Fixa'!S:S,'Renda Fixa'!N:N,V111,'Renda Fixa'!I:I,"A")/SUMIFS('Renda Fixa'!O:O,'Renda Fixa'!N:N,V111,'Renda Fixa'!I:I,"A"))),"")</f>
        <v/>
      </c>
    </row>
    <row r="112" spans="3:25" x14ac:dyDescent="0.25">
      <c r="C112" s="16">
        <v>112</v>
      </c>
      <c r="D112" s="16" t="str">
        <f>IFERROR(IF('Renda Variável'!H138&lt;&gt;"",'Renda Variável'!H138,""),"")</f>
        <v/>
      </c>
      <c r="E112" s="16" t="str">
        <f>IFERROR(IF((SUMIFS('Renda Variável'!M:M,'Renda Variável'!H:H,D112,'Renda Variável'!J:J,"C")-SUMIFS('Renda Variável'!M:M,'Renda Variável'!H:H,D112,'Renda Variável'!J:J,"V"))=0,"",IF(D112="","",IF(COUNTIF('Renda Variável'!$H$27:H138,D112)&gt;1,"",C112))),"")</f>
        <v/>
      </c>
      <c r="F112" s="16" t="str">
        <f t="shared" si="2"/>
        <v/>
      </c>
      <c r="G112" s="16" t="str" cm="1">
        <f t="array" ref="G112">IFERROR(INDEX(D:D,F112),"")</f>
        <v/>
      </c>
      <c r="H112" s="16" t="str">
        <f>IF(G112&lt;&gt;"",VLOOKUP(G112,'Renda Variável'!H:I,2,0),"")</f>
        <v/>
      </c>
      <c r="I112" s="17" t="str">
        <f>IF(G112&lt;&gt;"",(SUMIFS('Renda Variável'!M:M,'Renda Variável'!H:H,G112,'Renda Variável'!J:J,"C")-SUMIFS('Renda Variável'!M:M,'Renda Variável'!H:H,G112,'Renda Variável'!J:J,"V"))*VLOOKUP(G112,Tabela1[],2,0),"")</f>
        <v/>
      </c>
      <c r="J112" s="17" t="str">
        <f>IF(
G112&lt;&gt;"",
(SUMIFS('Renda Variável'!M:M,'Renda Variável'!H:H,G112,'Renda Variável'!J:J,"C")-SUMIFS('Renda Variável'!M:M,'Renda Variável'!H:H,G112,'Renda Variável'!J:J,"V")) *
(VLOOKUP(G112,Tabela1[],2,0) -
(SUMIFS('Renda Variável'!Q:Q,'Renda Variável'!H:H,G112,'Renda Variável'!J:J,"C")/SUMIFS('Renda Variável'!M:M,'Renda Variável'!H:H,G112,'Renda Variável'!J:J,"C"))),"")</f>
        <v/>
      </c>
      <c r="R112" s="16">
        <v>112</v>
      </c>
      <c r="S112" s="16" t="str">
        <f>IFERROR(IF('Renda Fixa'!N142&lt;&gt;"",'Renda Fixa'!N142,""),"")</f>
        <v/>
      </c>
      <c r="T112" s="16" t="str">
        <f>IFERROR(IF((SUMIFS('Renda Fixa'!O:O,'Renda Fixa'!N:N,S112,'Renda Fixa'!I:I,"A")-SUMIFS('Renda Fixa'!O:O,'Renda Fixa'!N:N,S112,'Renda Fixa'!I:I,"R"))=0,"",IF(S112="","",IF(COUNTIF('Renda Fixa'!$N$31:N142,S112)&gt;1,"",R112))),"")</f>
        <v/>
      </c>
      <c r="U112" s="16" t="str">
        <f t="shared" si="3"/>
        <v/>
      </c>
      <c r="V112" s="16" t="str" cm="1">
        <f t="array" ref="V112">IFERROR(INDEX(S:S,U112),"")</f>
        <v/>
      </c>
      <c r="W112" s="16" t="str">
        <f>IF(V112&lt;&gt;"",INDEX('Renda Fixa'!J:J,MATCH(V112,'Renda Fixa'!N:N,0)),"")</f>
        <v/>
      </c>
      <c r="X112" s="17" t="str">
        <f>IF(V112&lt;&gt;"",(SUMIFS('Renda Fixa'!O:O,'Renda Fixa'!N:N,V112,'Renda Fixa'!I:I,"A")-SUMIFS('Renda Fixa'!O:O,'Renda Fixa'!N:N,V112,'Renda Fixa'!I:I,"R"))*VLOOKUP(V112,Tabela2[],2,0),"")</f>
        <v/>
      </c>
      <c r="Y112" s="2" t="str">
        <f>IF(
V112&lt;&gt;"",
(SUMIFS('Renda Fixa'!O:O,'Renda Fixa'!N:N,V112,'Renda Fixa'!I:I,"A")-SUMIFS('Renda Fixa'!O:O,'Renda Fixa'!N:N,V112,'Renda Fixa'!I:I,"R")) *
(VLOOKUP(V112,Tabela2[],2,0) -
(SUMIFS('Renda Fixa'!S:S,'Renda Fixa'!N:N,V112,'Renda Fixa'!I:I,"A")/SUMIFS('Renda Fixa'!O:O,'Renda Fixa'!N:N,V112,'Renda Fixa'!I:I,"A"))),"")</f>
        <v/>
      </c>
    </row>
    <row r="113" spans="3:25" x14ac:dyDescent="0.25">
      <c r="C113" s="16">
        <v>113</v>
      </c>
      <c r="D113" s="16" t="str">
        <f>IFERROR(IF('Renda Variável'!H139&lt;&gt;"",'Renda Variável'!H139,""),"")</f>
        <v/>
      </c>
      <c r="E113" s="16" t="str">
        <f>IFERROR(IF((SUMIFS('Renda Variável'!M:M,'Renda Variável'!H:H,D113,'Renda Variável'!J:J,"C")-SUMIFS('Renda Variável'!M:M,'Renda Variável'!H:H,D113,'Renda Variável'!J:J,"V"))=0,"",IF(D113="","",IF(COUNTIF('Renda Variável'!$H$27:H139,D113)&gt;1,"",C113))),"")</f>
        <v/>
      </c>
      <c r="F113" s="16" t="str">
        <f t="shared" si="2"/>
        <v/>
      </c>
      <c r="G113" s="16" t="str" cm="1">
        <f t="array" ref="G113">IFERROR(INDEX(D:D,F113),"")</f>
        <v/>
      </c>
      <c r="H113" s="16" t="str">
        <f>IF(G113&lt;&gt;"",VLOOKUP(G113,'Renda Variável'!H:I,2,0),"")</f>
        <v/>
      </c>
      <c r="I113" s="17" t="str">
        <f>IF(G113&lt;&gt;"",(SUMIFS('Renda Variável'!M:M,'Renda Variável'!H:H,G113,'Renda Variável'!J:J,"C")-SUMIFS('Renda Variável'!M:M,'Renda Variável'!H:H,G113,'Renda Variável'!J:J,"V"))*VLOOKUP(G113,Tabela1[],2,0),"")</f>
        <v/>
      </c>
      <c r="J113" s="17" t="str">
        <f>IF(
G113&lt;&gt;"",
(SUMIFS('Renda Variável'!M:M,'Renda Variável'!H:H,G113,'Renda Variável'!J:J,"C")-SUMIFS('Renda Variável'!M:M,'Renda Variável'!H:H,G113,'Renda Variável'!J:J,"V")) *
(VLOOKUP(G113,Tabela1[],2,0) -
(SUMIFS('Renda Variável'!Q:Q,'Renda Variável'!H:H,G113,'Renda Variável'!J:J,"C")/SUMIFS('Renda Variável'!M:M,'Renda Variável'!H:H,G113,'Renda Variável'!J:J,"C"))),"")</f>
        <v/>
      </c>
      <c r="R113" s="16">
        <v>113</v>
      </c>
      <c r="S113" s="16" t="str">
        <f>IFERROR(IF('Renda Fixa'!N143&lt;&gt;"",'Renda Fixa'!N143,""),"")</f>
        <v/>
      </c>
      <c r="T113" s="16" t="str">
        <f>IFERROR(IF((SUMIFS('Renda Fixa'!O:O,'Renda Fixa'!N:N,S113,'Renda Fixa'!I:I,"A")-SUMIFS('Renda Fixa'!O:O,'Renda Fixa'!N:N,S113,'Renda Fixa'!I:I,"R"))=0,"",IF(S113="","",IF(COUNTIF('Renda Fixa'!$N$31:N143,S113)&gt;1,"",R113))),"")</f>
        <v/>
      </c>
      <c r="U113" s="16" t="str">
        <f t="shared" si="3"/>
        <v/>
      </c>
      <c r="V113" s="16" t="str" cm="1">
        <f t="array" ref="V113">IFERROR(INDEX(S:S,U113),"")</f>
        <v/>
      </c>
      <c r="W113" s="16" t="str">
        <f>IF(V113&lt;&gt;"",INDEX('Renda Fixa'!J:J,MATCH(V113,'Renda Fixa'!N:N,0)),"")</f>
        <v/>
      </c>
      <c r="X113" s="17" t="str">
        <f>IF(V113&lt;&gt;"",(SUMIFS('Renda Fixa'!O:O,'Renda Fixa'!N:N,V113,'Renda Fixa'!I:I,"A")-SUMIFS('Renda Fixa'!O:O,'Renda Fixa'!N:N,V113,'Renda Fixa'!I:I,"R"))*VLOOKUP(V113,Tabela2[],2,0),"")</f>
        <v/>
      </c>
      <c r="Y113" s="2" t="str">
        <f>IF(
V113&lt;&gt;"",
(SUMIFS('Renda Fixa'!O:O,'Renda Fixa'!N:N,V113,'Renda Fixa'!I:I,"A")-SUMIFS('Renda Fixa'!O:O,'Renda Fixa'!N:N,V113,'Renda Fixa'!I:I,"R")) *
(VLOOKUP(V113,Tabela2[],2,0) -
(SUMIFS('Renda Fixa'!S:S,'Renda Fixa'!N:N,V113,'Renda Fixa'!I:I,"A")/SUMIFS('Renda Fixa'!O:O,'Renda Fixa'!N:N,V113,'Renda Fixa'!I:I,"A"))),"")</f>
        <v/>
      </c>
    </row>
    <row r="114" spans="3:25" x14ac:dyDescent="0.25">
      <c r="C114" s="16">
        <v>114</v>
      </c>
      <c r="D114" s="16" t="str">
        <f>IFERROR(IF('Renda Variável'!H140&lt;&gt;"",'Renda Variável'!H140,""),"")</f>
        <v/>
      </c>
      <c r="E114" s="16" t="str">
        <f>IFERROR(IF((SUMIFS('Renda Variável'!M:M,'Renda Variável'!H:H,D114,'Renda Variável'!J:J,"C")-SUMIFS('Renda Variável'!M:M,'Renda Variável'!H:H,D114,'Renda Variável'!J:J,"V"))=0,"",IF(D114="","",IF(COUNTIF('Renda Variável'!$H$27:H140,D114)&gt;1,"",C114))),"")</f>
        <v/>
      </c>
      <c r="F114" s="16" t="str">
        <f t="shared" si="2"/>
        <v/>
      </c>
      <c r="G114" s="16" t="str" cm="1">
        <f t="array" ref="G114">IFERROR(INDEX(D:D,F114),"")</f>
        <v/>
      </c>
      <c r="H114" s="16" t="str">
        <f>IF(G114&lt;&gt;"",VLOOKUP(G114,'Renda Variável'!H:I,2,0),"")</f>
        <v/>
      </c>
      <c r="I114" s="17" t="str">
        <f>IF(G114&lt;&gt;"",(SUMIFS('Renda Variável'!M:M,'Renda Variável'!H:H,G114,'Renda Variável'!J:J,"C")-SUMIFS('Renda Variável'!M:M,'Renda Variável'!H:H,G114,'Renda Variável'!J:J,"V"))*VLOOKUP(G114,Tabela1[],2,0),"")</f>
        <v/>
      </c>
      <c r="J114" s="17" t="str">
        <f>IF(
G114&lt;&gt;"",
(SUMIFS('Renda Variável'!M:M,'Renda Variável'!H:H,G114,'Renda Variável'!J:J,"C")-SUMIFS('Renda Variável'!M:M,'Renda Variável'!H:H,G114,'Renda Variável'!J:J,"V")) *
(VLOOKUP(G114,Tabela1[],2,0) -
(SUMIFS('Renda Variável'!Q:Q,'Renda Variável'!H:H,G114,'Renda Variável'!J:J,"C")/SUMIFS('Renda Variável'!M:M,'Renda Variável'!H:H,G114,'Renda Variável'!J:J,"C"))),"")</f>
        <v/>
      </c>
      <c r="R114" s="16">
        <v>114</v>
      </c>
      <c r="S114" s="16" t="str">
        <f>IFERROR(IF('Renda Fixa'!N144&lt;&gt;"",'Renda Fixa'!N144,""),"")</f>
        <v/>
      </c>
      <c r="T114" s="16" t="str">
        <f>IFERROR(IF((SUMIFS('Renda Fixa'!O:O,'Renda Fixa'!N:N,S114,'Renda Fixa'!I:I,"A")-SUMIFS('Renda Fixa'!O:O,'Renda Fixa'!N:N,S114,'Renda Fixa'!I:I,"R"))=0,"",IF(S114="","",IF(COUNTIF('Renda Fixa'!$N$31:N144,S114)&gt;1,"",R114))),"")</f>
        <v/>
      </c>
      <c r="U114" s="16" t="str">
        <f t="shared" si="3"/>
        <v/>
      </c>
      <c r="V114" s="16" t="str" cm="1">
        <f t="array" ref="V114">IFERROR(INDEX(S:S,U114),"")</f>
        <v/>
      </c>
      <c r="W114" s="16" t="str">
        <f>IF(V114&lt;&gt;"",INDEX('Renda Fixa'!J:J,MATCH(V114,'Renda Fixa'!N:N,0)),"")</f>
        <v/>
      </c>
      <c r="X114" s="17" t="str">
        <f>IF(V114&lt;&gt;"",(SUMIFS('Renda Fixa'!O:O,'Renda Fixa'!N:N,V114,'Renda Fixa'!I:I,"A")-SUMIFS('Renda Fixa'!O:O,'Renda Fixa'!N:N,V114,'Renda Fixa'!I:I,"R"))*VLOOKUP(V114,Tabela2[],2,0),"")</f>
        <v/>
      </c>
      <c r="Y114" s="2" t="str">
        <f>IF(
V114&lt;&gt;"",
(SUMIFS('Renda Fixa'!O:O,'Renda Fixa'!N:N,V114,'Renda Fixa'!I:I,"A")-SUMIFS('Renda Fixa'!O:O,'Renda Fixa'!N:N,V114,'Renda Fixa'!I:I,"R")) *
(VLOOKUP(V114,Tabela2[],2,0) -
(SUMIFS('Renda Fixa'!S:S,'Renda Fixa'!N:N,V114,'Renda Fixa'!I:I,"A")/SUMIFS('Renda Fixa'!O:O,'Renda Fixa'!N:N,V114,'Renda Fixa'!I:I,"A"))),"")</f>
        <v/>
      </c>
    </row>
    <row r="115" spans="3:25" x14ac:dyDescent="0.25">
      <c r="C115" s="16">
        <v>115</v>
      </c>
      <c r="D115" s="16" t="str">
        <f>IFERROR(IF('Renda Variável'!H141&lt;&gt;"",'Renda Variável'!H141,""),"")</f>
        <v/>
      </c>
      <c r="E115" s="16" t="str">
        <f>IFERROR(IF((SUMIFS('Renda Variável'!M:M,'Renda Variável'!H:H,D115,'Renda Variável'!J:J,"C")-SUMIFS('Renda Variável'!M:M,'Renda Variável'!H:H,D115,'Renda Variável'!J:J,"V"))=0,"",IF(D115="","",IF(COUNTIF('Renda Variável'!$H$27:H141,D115)&gt;1,"",C115))),"")</f>
        <v/>
      </c>
      <c r="F115" s="16" t="str">
        <f t="shared" si="2"/>
        <v/>
      </c>
      <c r="G115" s="16" t="str" cm="1">
        <f t="array" ref="G115">IFERROR(INDEX(D:D,F115),"")</f>
        <v/>
      </c>
      <c r="H115" s="16" t="str">
        <f>IF(G115&lt;&gt;"",VLOOKUP(G115,'Renda Variável'!H:I,2,0),"")</f>
        <v/>
      </c>
      <c r="I115" s="17" t="str">
        <f>IF(G115&lt;&gt;"",(SUMIFS('Renda Variável'!M:M,'Renda Variável'!H:H,G115,'Renda Variável'!J:J,"C")-SUMIFS('Renda Variável'!M:M,'Renda Variável'!H:H,G115,'Renda Variável'!J:J,"V"))*VLOOKUP(G115,Tabela1[],2,0),"")</f>
        <v/>
      </c>
      <c r="J115" s="17" t="str">
        <f>IF(
G115&lt;&gt;"",
(SUMIFS('Renda Variável'!M:M,'Renda Variável'!H:H,G115,'Renda Variável'!J:J,"C")-SUMIFS('Renda Variável'!M:M,'Renda Variável'!H:H,G115,'Renda Variável'!J:J,"V")) *
(VLOOKUP(G115,Tabela1[],2,0) -
(SUMIFS('Renda Variável'!Q:Q,'Renda Variável'!H:H,G115,'Renda Variável'!J:J,"C")/SUMIFS('Renda Variável'!M:M,'Renda Variável'!H:H,G115,'Renda Variável'!J:J,"C"))),"")</f>
        <v/>
      </c>
      <c r="R115" s="16">
        <v>115</v>
      </c>
      <c r="S115" s="16" t="str">
        <f>IFERROR(IF('Renda Fixa'!N145&lt;&gt;"",'Renda Fixa'!N145,""),"")</f>
        <v/>
      </c>
      <c r="T115" s="16" t="str">
        <f>IFERROR(IF((SUMIFS('Renda Fixa'!O:O,'Renda Fixa'!N:N,S115,'Renda Fixa'!I:I,"A")-SUMIFS('Renda Fixa'!O:O,'Renda Fixa'!N:N,S115,'Renda Fixa'!I:I,"R"))=0,"",IF(S115="","",IF(COUNTIF('Renda Fixa'!$N$31:N145,S115)&gt;1,"",R115))),"")</f>
        <v/>
      </c>
      <c r="U115" s="16" t="str">
        <f t="shared" si="3"/>
        <v/>
      </c>
      <c r="V115" s="16" t="str" cm="1">
        <f t="array" ref="V115">IFERROR(INDEX(S:S,U115),"")</f>
        <v/>
      </c>
      <c r="W115" s="16" t="str">
        <f>IF(V115&lt;&gt;"",INDEX('Renda Fixa'!J:J,MATCH(V115,'Renda Fixa'!N:N,0)),"")</f>
        <v/>
      </c>
      <c r="X115" s="17" t="str">
        <f>IF(V115&lt;&gt;"",(SUMIFS('Renda Fixa'!O:O,'Renda Fixa'!N:N,V115,'Renda Fixa'!I:I,"A")-SUMIFS('Renda Fixa'!O:O,'Renda Fixa'!N:N,V115,'Renda Fixa'!I:I,"R"))*VLOOKUP(V115,Tabela2[],2,0),"")</f>
        <v/>
      </c>
      <c r="Y115" s="2" t="str">
        <f>IF(
V115&lt;&gt;"",
(SUMIFS('Renda Fixa'!O:O,'Renda Fixa'!N:N,V115,'Renda Fixa'!I:I,"A")-SUMIFS('Renda Fixa'!O:O,'Renda Fixa'!N:N,V115,'Renda Fixa'!I:I,"R")) *
(VLOOKUP(V115,Tabela2[],2,0) -
(SUMIFS('Renda Fixa'!S:S,'Renda Fixa'!N:N,V115,'Renda Fixa'!I:I,"A")/SUMIFS('Renda Fixa'!O:O,'Renda Fixa'!N:N,V115,'Renda Fixa'!I:I,"A"))),"")</f>
        <v/>
      </c>
    </row>
    <row r="116" spans="3:25" x14ac:dyDescent="0.25">
      <c r="C116" s="16">
        <v>116</v>
      </c>
      <c r="D116" s="16" t="str">
        <f>IFERROR(IF('Renda Variável'!H142&lt;&gt;"",'Renda Variável'!H142,""),"")</f>
        <v/>
      </c>
      <c r="E116" s="16" t="str">
        <f>IFERROR(IF((SUMIFS('Renda Variável'!M:M,'Renda Variável'!H:H,D116,'Renda Variável'!J:J,"C")-SUMIFS('Renda Variável'!M:M,'Renda Variável'!H:H,D116,'Renda Variável'!J:J,"V"))=0,"",IF(D116="","",IF(COUNTIF('Renda Variável'!$H$27:H142,D116)&gt;1,"",C116))),"")</f>
        <v/>
      </c>
      <c r="F116" s="16" t="str">
        <f t="shared" si="2"/>
        <v/>
      </c>
      <c r="G116" s="16" t="str" cm="1">
        <f t="array" ref="G116">IFERROR(INDEX(D:D,F116),"")</f>
        <v/>
      </c>
      <c r="H116" s="16" t="str">
        <f>IF(G116&lt;&gt;"",VLOOKUP(G116,'Renda Variável'!H:I,2,0),"")</f>
        <v/>
      </c>
      <c r="I116" s="17" t="str">
        <f>IF(G116&lt;&gt;"",(SUMIFS('Renda Variável'!M:M,'Renda Variável'!H:H,G116,'Renda Variável'!J:J,"C")-SUMIFS('Renda Variável'!M:M,'Renda Variável'!H:H,G116,'Renda Variável'!J:J,"V"))*VLOOKUP(G116,Tabela1[],2,0),"")</f>
        <v/>
      </c>
      <c r="J116" s="17" t="str">
        <f>IF(
G116&lt;&gt;"",
(SUMIFS('Renda Variável'!M:M,'Renda Variável'!H:H,G116,'Renda Variável'!J:J,"C")-SUMIFS('Renda Variável'!M:M,'Renda Variável'!H:H,G116,'Renda Variável'!J:J,"V")) *
(VLOOKUP(G116,Tabela1[],2,0) -
(SUMIFS('Renda Variável'!Q:Q,'Renda Variável'!H:H,G116,'Renda Variável'!J:J,"C")/SUMIFS('Renda Variável'!M:M,'Renda Variável'!H:H,G116,'Renda Variável'!J:J,"C"))),"")</f>
        <v/>
      </c>
      <c r="R116" s="16">
        <v>116</v>
      </c>
      <c r="S116" s="16" t="str">
        <f>IFERROR(IF('Renda Fixa'!N146&lt;&gt;"",'Renda Fixa'!N146,""),"")</f>
        <v/>
      </c>
      <c r="T116" s="16" t="str">
        <f>IFERROR(IF((SUMIFS('Renda Fixa'!O:O,'Renda Fixa'!N:N,S116,'Renda Fixa'!I:I,"A")-SUMIFS('Renda Fixa'!O:O,'Renda Fixa'!N:N,S116,'Renda Fixa'!I:I,"R"))=0,"",IF(S116="","",IF(COUNTIF('Renda Fixa'!$N$31:N146,S116)&gt;1,"",R116))),"")</f>
        <v/>
      </c>
      <c r="U116" s="16" t="str">
        <f t="shared" si="3"/>
        <v/>
      </c>
      <c r="V116" s="16" t="str" cm="1">
        <f t="array" ref="V116">IFERROR(INDEX(S:S,U116),"")</f>
        <v/>
      </c>
      <c r="W116" s="16" t="str">
        <f>IF(V116&lt;&gt;"",INDEX('Renda Fixa'!J:J,MATCH(V116,'Renda Fixa'!N:N,0)),"")</f>
        <v/>
      </c>
      <c r="X116" s="17" t="str">
        <f>IF(V116&lt;&gt;"",(SUMIFS('Renda Fixa'!O:O,'Renda Fixa'!N:N,V116,'Renda Fixa'!I:I,"A")-SUMIFS('Renda Fixa'!O:O,'Renda Fixa'!N:N,V116,'Renda Fixa'!I:I,"R"))*VLOOKUP(V116,Tabela2[],2,0),"")</f>
        <v/>
      </c>
      <c r="Y116" s="2" t="str">
        <f>IF(
V116&lt;&gt;"",
(SUMIFS('Renda Fixa'!O:O,'Renda Fixa'!N:N,V116,'Renda Fixa'!I:I,"A")-SUMIFS('Renda Fixa'!O:O,'Renda Fixa'!N:N,V116,'Renda Fixa'!I:I,"R")) *
(VLOOKUP(V116,Tabela2[],2,0) -
(SUMIFS('Renda Fixa'!S:S,'Renda Fixa'!N:N,V116,'Renda Fixa'!I:I,"A")/SUMIFS('Renda Fixa'!O:O,'Renda Fixa'!N:N,V116,'Renda Fixa'!I:I,"A"))),"")</f>
        <v/>
      </c>
    </row>
    <row r="117" spans="3:25" x14ac:dyDescent="0.25">
      <c r="C117" s="16">
        <v>117</v>
      </c>
      <c r="D117" s="16" t="str">
        <f>IFERROR(IF('Renda Variável'!H143&lt;&gt;"",'Renda Variável'!H143,""),"")</f>
        <v/>
      </c>
      <c r="E117" s="16" t="str">
        <f>IFERROR(IF((SUMIFS('Renda Variável'!M:M,'Renda Variável'!H:H,D117,'Renda Variável'!J:J,"C")-SUMIFS('Renda Variável'!M:M,'Renda Variável'!H:H,D117,'Renda Variável'!J:J,"V"))=0,"",IF(D117="","",IF(COUNTIF('Renda Variável'!$H$27:H143,D117)&gt;1,"",C117))),"")</f>
        <v/>
      </c>
      <c r="F117" s="16" t="str">
        <f t="shared" si="2"/>
        <v/>
      </c>
      <c r="G117" s="16" t="str" cm="1">
        <f t="array" ref="G117">IFERROR(INDEX(D:D,F117),"")</f>
        <v/>
      </c>
      <c r="H117" s="16" t="str">
        <f>IF(G117&lt;&gt;"",VLOOKUP(G117,'Renda Variável'!H:I,2,0),"")</f>
        <v/>
      </c>
      <c r="I117" s="17" t="str">
        <f>IF(G117&lt;&gt;"",(SUMIFS('Renda Variável'!M:M,'Renda Variável'!H:H,G117,'Renda Variável'!J:J,"C")-SUMIFS('Renda Variável'!M:M,'Renda Variável'!H:H,G117,'Renda Variável'!J:J,"V"))*VLOOKUP(G117,Tabela1[],2,0),"")</f>
        <v/>
      </c>
      <c r="J117" s="17" t="str">
        <f>IF(
G117&lt;&gt;"",
(SUMIFS('Renda Variável'!M:M,'Renda Variável'!H:H,G117,'Renda Variável'!J:J,"C")-SUMIFS('Renda Variável'!M:M,'Renda Variável'!H:H,G117,'Renda Variável'!J:J,"V")) *
(VLOOKUP(G117,Tabela1[],2,0) -
(SUMIFS('Renda Variável'!Q:Q,'Renda Variável'!H:H,G117,'Renda Variável'!J:J,"C")/SUMIFS('Renda Variável'!M:M,'Renda Variável'!H:H,G117,'Renda Variável'!J:J,"C"))),"")</f>
        <v/>
      </c>
      <c r="R117" s="16">
        <v>117</v>
      </c>
      <c r="S117" s="16" t="str">
        <f>IFERROR(IF('Renda Fixa'!N147&lt;&gt;"",'Renda Fixa'!N147,""),"")</f>
        <v/>
      </c>
      <c r="T117" s="16" t="str">
        <f>IFERROR(IF((SUMIFS('Renda Fixa'!O:O,'Renda Fixa'!N:N,S117,'Renda Fixa'!I:I,"A")-SUMIFS('Renda Fixa'!O:O,'Renda Fixa'!N:N,S117,'Renda Fixa'!I:I,"R"))=0,"",IF(S117="","",IF(COUNTIF('Renda Fixa'!$N$31:N147,S117)&gt;1,"",R117))),"")</f>
        <v/>
      </c>
      <c r="U117" s="16" t="str">
        <f t="shared" si="3"/>
        <v/>
      </c>
      <c r="V117" s="16" t="str" cm="1">
        <f t="array" ref="V117">IFERROR(INDEX(S:S,U117),"")</f>
        <v/>
      </c>
      <c r="W117" s="16" t="str">
        <f>IF(V117&lt;&gt;"",INDEX('Renda Fixa'!J:J,MATCH(V117,'Renda Fixa'!N:N,0)),"")</f>
        <v/>
      </c>
      <c r="X117" s="17" t="str">
        <f>IF(V117&lt;&gt;"",(SUMIFS('Renda Fixa'!O:O,'Renda Fixa'!N:N,V117,'Renda Fixa'!I:I,"A")-SUMIFS('Renda Fixa'!O:O,'Renda Fixa'!N:N,V117,'Renda Fixa'!I:I,"R"))*VLOOKUP(V117,Tabela2[],2,0),"")</f>
        <v/>
      </c>
      <c r="Y117" s="2" t="str">
        <f>IF(
V117&lt;&gt;"",
(SUMIFS('Renda Fixa'!O:O,'Renda Fixa'!N:N,V117,'Renda Fixa'!I:I,"A")-SUMIFS('Renda Fixa'!O:O,'Renda Fixa'!N:N,V117,'Renda Fixa'!I:I,"R")) *
(VLOOKUP(V117,Tabela2[],2,0) -
(SUMIFS('Renda Fixa'!S:S,'Renda Fixa'!N:N,V117,'Renda Fixa'!I:I,"A")/SUMIFS('Renda Fixa'!O:O,'Renda Fixa'!N:N,V117,'Renda Fixa'!I:I,"A"))),"")</f>
        <v/>
      </c>
    </row>
    <row r="118" spans="3:25" x14ac:dyDescent="0.25">
      <c r="C118" s="16">
        <v>118</v>
      </c>
      <c r="D118" s="16" t="str">
        <f>IFERROR(IF('Renda Variável'!H144&lt;&gt;"",'Renda Variável'!H144,""),"")</f>
        <v/>
      </c>
      <c r="E118" s="16" t="str">
        <f>IFERROR(IF((SUMIFS('Renda Variável'!M:M,'Renda Variável'!H:H,D118,'Renda Variável'!J:J,"C")-SUMIFS('Renda Variável'!M:M,'Renda Variável'!H:H,D118,'Renda Variável'!J:J,"V"))=0,"",IF(D118="","",IF(COUNTIF('Renda Variável'!$H$27:H144,D118)&gt;1,"",C118))),"")</f>
        <v/>
      </c>
      <c r="F118" s="16" t="str">
        <f t="shared" si="2"/>
        <v/>
      </c>
      <c r="G118" s="16" t="str" cm="1">
        <f t="array" ref="G118">IFERROR(INDEX(D:D,F118),"")</f>
        <v/>
      </c>
      <c r="H118" s="16" t="str">
        <f>IF(G118&lt;&gt;"",VLOOKUP(G118,'Renda Variável'!H:I,2,0),"")</f>
        <v/>
      </c>
      <c r="I118" s="17" t="str">
        <f>IF(G118&lt;&gt;"",(SUMIFS('Renda Variável'!M:M,'Renda Variável'!H:H,G118,'Renda Variável'!J:J,"C")-SUMIFS('Renda Variável'!M:M,'Renda Variável'!H:H,G118,'Renda Variável'!J:J,"V"))*VLOOKUP(G118,Tabela1[],2,0),"")</f>
        <v/>
      </c>
      <c r="J118" s="17" t="str">
        <f>IF(
G118&lt;&gt;"",
(SUMIFS('Renda Variável'!M:M,'Renda Variável'!H:H,G118,'Renda Variável'!J:J,"C")-SUMIFS('Renda Variável'!M:M,'Renda Variável'!H:H,G118,'Renda Variável'!J:J,"V")) *
(VLOOKUP(G118,Tabela1[],2,0) -
(SUMIFS('Renda Variável'!Q:Q,'Renda Variável'!H:H,G118,'Renda Variável'!J:J,"C")/SUMIFS('Renda Variável'!M:M,'Renda Variável'!H:H,G118,'Renda Variável'!J:J,"C"))),"")</f>
        <v/>
      </c>
      <c r="R118" s="16">
        <v>118</v>
      </c>
      <c r="S118" s="16" t="str">
        <f>IFERROR(IF('Renda Fixa'!N148&lt;&gt;"",'Renda Fixa'!N148,""),"")</f>
        <v/>
      </c>
      <c r="T118" s="16" t="str">
        <f>IFERROR(IF((SUMIFS('Renda Fixa'!O:O,'Renda Fixa'!N:N,S118,'Renda Fixa'!I:I,"A")-SUMIFS('Renda Fixa'!O:O,'Renda Fixa'!N:N,S118,'Renda Fixa'!I:I,"R"))=0,"",IF(S118="","",IF(COUNTIF('Renda Fixa'!$N$31:N148,S118)&gt;1,"",R118))),"")</f>
        <v/>
      </c>
      <c r="U118" s="16" t="str">
        <f t="shared" si="3"/>
        <v/>
      </c>
      <c r="V118" s="16" t="str" cm="1">
        <f t="array" ref="V118">IFERROR(INDEX(S:S,U118),"")</f>
        <v/>
      </c>
      <c r="W118" s="16" t="str">
        <f>IF(V118&lt;&gt;"",INDEX('Renda Fixa'!J:J,MATCH(V118,'Renda Fixa'!N:N,0)),"")</f>
        <v/>
      </c>
      <c r="X118" s="17" t="str">
        <f>IF(V118&lt;&gt;"",(SUMIFS('Renda Fixa'!O:O,'Renda Fixa'!N:N,V118,'Renda Fixa'!I:I,"A")-SUMIFS('Renda Fixa'!O:O,'Renda Fixa'!N:N,V118,'Renda Fixa'!I:I,"R"))*VLOOKUP(V118,Tabela2[],2,0),"")</f>
        <v/>
      </c>
      <c r="Y118" s="2" t="str">
        <f>IF(
V118&lt;&gt;"",
(SUMIFS('Renda Fixa'!O:O,'Renda Fixa'!N:N,V118,'Renda Fixa'!I:I,"A")-SUMIFS('Renda Fixa'!O:O,'Renda Fixa'!N:N,V118,'Renda Fixa'!I:I,"R")) *
(VLOOKUP(V118,Tabela2[],2,0) -
(SUMIFS('Renda Fixa'!S:S,'Renda Fixa'!N:N,V118,'Renda Fixa'!I:I,"A")/SUMIFS('Renda Fixa'!O:O,'Renda Fixa'!N:N,V118,'Renda Fixa'!I:I,"A"))),"")</f>
        <v/>
      </c>
    </row>
    <row r="119" spans="3:25" x14ac:dyDescent="0.25">
      <c r="C119" s="16">
        <v>119</v>
      </c>
      <c r="D119" s="16" t="str">
        <f>IFERROR(IF('Renda Variável'!H145&lt;&gt;"",'Renda Variável'!H145,""),"")</f>
        <v/>
      </c>
      <c r="E119" s="16" t="str">
        <f>IFERROR(IF((SUMIFS('Renda Variável'!M:M,'Renda Variável'!H:H,D119,'Renda Variável'!J:J,"C")-SUMIFS('Renda Variável'!M:M,'Renda Variável'!H:H,D119,'Renda Variável'!J:J,"V"))=0,"",IF(D119="","",IF(COUNTIF('Renda Variável'!$H$27:H145,D119)&gt;1,"",C119))),"")</f>
        <v/>
      </c>
      <c r="F119" s="16" t="str">
        <f t="shared" si="2"/>
        <v/>
      </c>
      <c r="G119" s="16" t="str" cm="1">
        <f t="array" ref="G119">IFERROR(INDEX(D:D,F119),"")</f>
        <v/>
      </c>
      <c r="H119" s="16" t="str">
        <f>IF(G119&lt;&gt;"",VLOOKUP(G119,'Renda Variável'!H:I,2,0),"")</f>
        <v/>
      </c>
      <c r="I119" s="17" t="str">
        <f>IF(G119&lt;&gt;"",(SUMIFS('Renda Variável'!M:M,'Renda Variável'!H:H,G119,'Renda Variável'!J:J,"C")-SUMIFS('Renda Variável'!M:M,'Renda Variável'!H:H,G119,'Renda Variável'!J:J,"V"))*VLOOKUP(G119,Tabela1[],2,0),"")</f>
        <v/>
      </c>
      <c r="J119" s="17" t="str">
        <f>IF(
G119&lt;&gt;"",
(SUMIFS('Renda Variável'!M:M,'Renda Variável'!H:H,G119,'Renda Variável'!J:J,"C")-SUMIFS('Renda Variável'!M:M,'Renda Variável'!H:H,G119,'Renda Variável'!J:J,"V")) *
(VLOOKUP(G119,Tabela1[],2,0) -
(SUMIFS('Renda Variável'!Q:Q,'Renda Variável'!H:H,G119,'Renda Variável'!J:J,"C")/SUMIFS('Renda Variável'!M:M,'Renda Variável'!H:H,G119,'Renda Variável'!J:J,"C"))),"")</f>
        <v/>
      </c>
      <c r="R119" s="16">
        <v>119</v>
      </c>
      <c r="S119" s="16" t="str">
        <f>IFERROR(IF('Renda Fixa'!N149&lt;&gt;"",'Renda Fixa'!N149,""),"")</f>
        <v/>
      </c>
      <c r="T119" s="16" t="str">
        <f>IFERROR(IF((SUMIFS('Renda Fixa'!O:O,'Renda Fixa'!N:N,S119,'Renda Fixa'!I:I,"A")-SUMIFS('Renda Fixa'!O:O,'Renda Fixa'!N:N,S119,'Renda Fixa'!I:I,"R"))=0,"",IF(S119="","",IF(COUNTIF('Renda Fixa'!$N$31:N149,S119)&gt;1,"",R119))),"")</f>
        <v/>
      </c>
      <c r="U119" s="16" t="str">
        <f t="shared" si="3"/>
        <v/>
      </c>
      <c r="V119" s="16" t="str" cm="1">
        <f t="array" ref="V119">IFERROR(INDEX(S:S,U119),"")</f>
        <v/>
      </c>
      <c r="W119" s="16" t="str">
        <f>IF(V119&lt;&gt;"",INDEX('Renda Fixa'!J:J,MATCH(V119,'Renda Fixa'!N:N,0)),"")</f>
        <v/>
      </c>
      <c r="X119" s="17" t="str">
        <f>IF(V119&lt;&gt;"",(SUMIFS('Renda Fixa'!O:O,'Renda Fixa'!N:N,V119,'Renda Fixa'!I:I,"A")-SUMIFS('Renda Fixa'!O:O,'Renda Fixa'!N:N,V119,'Renda Fixa'!I:I,"R"))*VLOOKUP(V119,Tabela2[],2,0),"")</f>
        <v/>
      </c>
      <c r="Y119" s="2" t="str">
        <f>IF(
V119&lt;&gt;"",
(SUMIFS('Renda Fixa'!O:O,'Renda Fixa'!N:N,V119,'Renda Fixa'!I:I,"A")-SUMIFS('Renda Fixa'!O:O,'Renda Fixa'!N:N,V119,'Renda Fixa'!I:I,"R")) *
(VLOOKUP(V119,Tabela2[],2,0) -
(SUMIFS('Renda Fixa'!S:S,'Renda Fixa'!N:N,V119,'Renda Fixa'!I:I,"A")/SUMIFS('Renda Fixa'!O:O,'Renda Fixa'!N:N,V119,'Renda Fixa'!I:I,"A"))),"")</f>
        <v/>
      </c>
    </row>
    <row r="120" spans="3:25" x14ac:dyDescent="0.25">
      <c r="C120" s="16">
        <v>120</v>
      </c>
      <c r="D120" s="16" t="str">
        <f>IFERROR(IF('Renda Variável'!H146&lt;&gt;"",'Renda Variável'!H146,""),"")</f>
        <v/>
      </c>
      <c r="E120" s="16" t="str">
        <f>IFERROR(IF((SUMIFS('Renda Variável'!M:M,'Renda Variável'!H:H,D120,'Renda Variável'!J:J,"C")-SUMIFS('Renda Variável'!M:M,'Renda Variável'!H:H,D120,'Renda Variável'!J:J,"V"))=0,"",IF(D120="","",IF(COUNTIF('Renda Variável'!$H$27:H146,D120)&gt;1,"",C120))),"")</f>
        <v/>
      </c>
      <c r="F120" s="16" t="str">
        <f t="shared" si="2"/>
        <v/>
      </c>
      <c r="G120" s="16" t="str" cm="1">
        <f t="array" ref="G120">IFERROR(INDEX(D:D,F120),"")</f>
        <v/>
      </c>
      <c r="H120" s="16" t="str">
        <f>IF(G120&lt;&gt;"",VLOOKUP(G120,'Renda Variável'!H:I,2,0),"")</f>
        <v/>
      </c>
      <c r="I120" s="17" t="str">
        <f>IF(G120&lt;&gt;"",(SUMIFS('Renda Variável'!M:M,'Renda Variável'!H:H,G120,'Renda Variável'!J:J,"C")-SUMIFS('Renda Variável'!M:M,'Renda Variável'!H:H,G120,'Renda Variável'!J:J,"V"))*VLOOKUP(G120,Tabela1[],2,0),"")</f>
        <v/>
      </c>
      <c r="J120" s="17" t="str">
        <f>IF(
G120&lt;&gt;"",
(SUMIFS('Renda Variável'!M:M,'Renda Variável'!H:H,G120,'Renda Variável'!J:J,"C")-SUMIFS('Renda Variável'!M:M,'Renda Variável'!H:H,G120,'Renda Variável'!J:J,"V")) *
(VLOOKUP(G120,Tabela1[],2,0) -
(SUMIFS('Renda Variável'!Q:Q,'Renda Variável'!H:H,G120,'Renda Variável'!J:J,"C")/SUMIFS('Renda Variável'!M:M,'Renda Variável'!H:H,G120,'Renda Variável'!J:J,"C"))),"")</f>
        <v/>
      </c>
      <c r="R120" s="16">
        <v>120</v>
      </c>
      <c r="S120" s="16" t="str">
        <f>IFERROR(IF('Renda Fixa'!N150&lt;&gt;"",'Renda Fixa'!N150,""),"")</f>
        <v/>
      </c>
      <c r="T120" s="16" t="str">
        <f>IFERROR(IF((SUMIFS('Renda Fixa'!O:O,'Renda Fixa'!N:N,S120,'Renda Fixa'!I:I,"A")-SUMIFS('Renda Fixa'!O:O,'Renda Fixa'!N:N,S120,'Renda Fixa'!I:I,"R"))=0,"",IF(S120="","",IF(COUNTIF('Renda Fixa'!$N$31:N150,S120)&gt;1,"",R120))),"")</f>
        <v/>
      </c>
      <c r="U120" s="16" t="str">
        <f t="shared" si="3"/>
        <v/>
      </c>
      <c r="V120" s="16" t="str" cm="1">
        <f t="array" ref="V120">IFERROR(INDEX(S:S,U120),"")</f>
        <v/>
      </c>
      <c r="W120" s="16" t="str">
        <f>IF(V120&lt;&gt;"",INDEX('Renda Fixa'!J:J,MATCH(V120,'Renda Fixa'!N:N,0)),"")</f>
        <v/>
      </c>
      <c r="X120" s="17" t="str">
        <f>IF(V120&lt;&gt;"",(SUMIFS('Renda Fixa'!O:O,'Renda Fixa'!N:N,V120,'Renda Fixa'!I:I,"A")-SUMIFS('Renda Fixa'!O:O,'Renda Fixa'!N:N,V120,'Renda Fixa'!I:I,"R"))*VLOOKUP(V120,Tabela2[],2,0),"")</f>
        <v/>
      </c>
      <c r="Y120" s="2" t="str">
        <f>IF(
V120&lt;&gt;"",
(SUMIFS('Renda Fixa'!O:O,'Renda Fixa'!N:N,V120,'Renda Fixa'!I:I,"A")-SUMIFS('Renda Fixa'!O:O,'Renda Fixa'!N:N,V120,'Renda Fixa'!I:I,"R")) *
(VLOOKUP(V120,Tabela2[],2,0) -
(SUMIFS('Renda Fixa'!S:S,'Renda Fixa'!N:N,V120,'Renda Fixa'!I:I,"A")/SUMIFS('Renda Fixa'!O:O,'Renda Fixa'!N:N,V120,'Renda Fixa'!I:I,"A"))),"")</f>
        <v/>
      </c>
    </row>
    <row r="121" spans="3:25" x14ac:dyDescent="0.25">
      <c r="C121" s="16">
        <v>121</v>
      </c>
      <c r="D121" s="16" t="str">
        <f>IFERROR(IF('Renda Variável'!H147&lt;&gt;"",'Renda Variável'!H147,""),"")</f>
        <v/>
      </c>
      <c r="E121" s="16" t="str">
        <f>IFERROR(IF((SUMIFS('Renda Variável'!M:M,'Renda Variável'!H:H,D121,'Renda Variável'!J:J,"C")-SUMIFS('Renda Variável'!M:M,'Renda Variável'!H:H,D121,'Renda Variável'!J:J,"V"))=0,"",IF(D121="","",IF(COUNTIF('Renda Variável'!$H$27:H147,D121)&gt;1,"",C121))),"")</f>
        <v/>
      </c>
      <c r="F121" s="16" t="str">
        <f t="shared" si="2"/>
        <v/>
      </c>
      <c r="G121" s="16" t="str" cm="1">
        <f t="array" ref="G121">IFERROR(INDEX(D:D,F121),"")</f>
        <v/>
      </c>
      <c r="H121" s="16" t="str">
        <f>IF(G121&lt;&gt;"",VLOOKUP(G121,'Renda Variável'!H:I,2,0),"")</f>
        <v/>
      </c>
      <c r="I121" s="17" t="str">
        <f>IF(G121&lt;&gt;"",(SUMIFS('Renda Variável'!M:M,'Renda Variável'!H:H,G121,'Renda Variável'!J:J,"C")-SUMIFS('Renda Variável'!M:M,'Renda Variável'!H:H,G121,'Renda Variável'!J:J,"V"))*VLOOKUP(G121,Tabela1[],2,0),"")</f>
        <v/>
      </c>
      <c r="J121" s="17" t="str">
        <f>IF(
G121&lt;&gt;"",
(SUMIFS('Renda Variável'!M:M,'Renda Variável'!H:H,G121,'Renda Variável'!J:J,"C")-SUMIFS('Renda Variável'!M:M,'Renda Variável'!H:H,G121,'Renda Variável'!J:J,"V")) *
(VLOOKUP(G121,Tabela1[],2,0) -
(SUMIFS('Renda Variável'!Q:Q,'Renda Variável'!H:H,G121,'Renda Variável'!J:J,"C")/SUMIFS('Renda Variável'!M:M,'Renda Variável'!H:H,G121,'Renda Variável'!J:J,"C"))),"")</f>
        <v/>
      </c>
      <c r="R121" s="16">
        <v>121</v>
      </c>
      <c r="S121" s="16" t="str">
        <f>IFERROR(IF('Renda Fixa'!N151&lt;&gt;"",'Renda Fixa'!N151,""),"")</f>
        <v/>
      </c>
      <c r="T121" s="16" t="str">
        <f>IFERROR(IF((SUMIFS('Renda Fixa'!O:O,'Renda Fixa'!N:N,S121,'Renda Fixa'!I:I,"A")-SUMIFS('Renda Fixa'!O:O,'Renda Fixa'!N:N,S121,'Renda Fixa'!I:I,"R"))=0,"",IF(S121="","",IF(COUNTIF('Renda Fixa'!$N$31:N151,S121)&gt;1,"",R121))),"")</f>
        <v/>
      </c>
      <c r="U121" s="16" t="str">
        <f t="shared" si="3"/>
        <v/>
      </c>
      <c r="V121" s="16" t="str" cm="1">
        <f t="array" ref="V121">IFERROR(INDEX(S:S,U121),"")</f>
        <v/>
      </c>
      <c r="W121" s="16" t="str">
        <f>IF(V121&lt;&gt;"",INDEX('Renda Fixa'!J:J,MATCH(V121,'Renda Fixa'!N:N,0)),"")</f>
        <v/>
      </c>
      <c r="X121" s="17" t="str">
        <f>IF(V121&lt;&gt;"",(SUMIFS('Renda Fixa'!O:O,'Renda Fixa'!N:N,V121,'Renda Fixa'!I:I,"A")-SUMIFS('Renda Fixa'!O:O,'Renda Fixa'!N:N,V121,'Renda Fixa'!I:I,"R"))*VLOOKUP(V121,Tabela2[],2,0),"")</f>
        <v/>
      </c>
      <c r="Y121" s="2" t="str">
        <f>IF(
V121&lt;&gt;"",
(SUMIFS('Renda Fixa'!O:O,'Renda Fixa'!N:N,V121,'Renda Fixa'!I:I,"A")-SUMIFS('Renda Fixa'!O:O,'Renda Fixa'!N:N,V121,'Renda Fixa'!I:I,"R")) *
(VLOOKUP(V121,Tabela2[],2,0) -
(SUMIFS('Renda Fixa'!S:S,'Renda Fixa'!N:N,V121,'Renda Fixa'!I:I,"A")/SUMIFS('Renda Fixa'!O:O,'Renda Fixa'!N:N,V121,'Renda Fixa'!I:I,"A"))),"")</f>
        <v/>
      </c>
    </row>
    <row r="122" spans="3:25" x14ac:dyDescent="0.25">
      <c r="C122" s="16">
        <v>122</v>
      </c>
      <c r="D122" s="16" t="str">
        <f>IFERROR(IF('Renda Variável'!H148&lt;&gt;"",'Renda Variável'!H148,""),"")</f>
        <v/>
      </c>
      <c r="E122" s="16" t="str">
        <f>IFERROR(IF((SUMIFS('Renda Variável'!M:M,'Renda Variável'!H:H,D122,'Renda Variável'!J:J,"C")-SUMIFS('Renda Variável'!M:M,'Renda Variável'!H:H,D122,'Renda Variável'!J:J,"V"))=0,"",IF(D122="","",IF(COUNTIF('Renda Variável'!$H$27:H148,D122)&gt;1,"",C122))),"")</f>
        <v/>
      </c>
      <c r="F122" s="16" t="str">
        <f t="shared" si="2"/>
        <v/>
      </c>
      <c r="G122" s="16" t="str" cm="1">
        <f t="array" ref="G122">IFERROR(INDEX(D:D,F122),"")</f>
        <v/>
      </c>
      <c r="H122" s="16" t="str">
        <f>IF(G122&lt;&gt;"",VLOOKUP(G122,'Renda Variável'!H:I,2,0),"")</f>
        <v/>
      </c>
      <c r="I122" s="17" t="str">
        <f>IF(G122&lt;&gt;"",(SUMIFS('Renda Variável'!M:M,'Renda Variável'!H:H,G122,'Renda Variável'!J:J,"C")-SUMIFS('Renda Variável'!M:M,'Renda Variável'!H:H,G122,'Renda Variável'!J:J,"V"))*VLOOKUP(G122,Tabela1[],2,0),"")</f>
        <v/>
      </c>
      <c r="J122" s="17" t="str">
        <f>IF(
G122&lt;&gt;"",
(SUMIFS('Renda Variável'!M:M,'Renda Variável'!H:H,G122,'Renda Variável'!J:J,"C")-SUMIFS('Renda Variável'!M:M,'Renda Variável'!H:H,G122,'Renda Variável'!J:J,"V")) *
(VLOOKUP(G122,Tabela1[],2,0) -
(SUMIFS('Renda Variável'!Q:Q,'Renda Variável'!H:H,G122,'Renda Variável'!J:J,"C")/SUMIFS('Renda Variável'!M:M,'Renda Variável'!H:H,G122,'Renda Variável'!J:J,"C"))),"")</f>
        <v/>
      </c>
      <c r="R122" s="16">
        <v>122</v>
      </c>
      <c r="S122" s="16" t="str">
        <f>IFERROR(IF('Renda Fixa'!N152&lt;&gt;"",'Renda Fixa'!N152,""),"")</f>
        <v/>
      </c>
      <c r="T122" s="16" t="str">
        <f>IFERROR(IF((SUMIFS('Renda Fixa'!O:O,'Renda Fixa'!N:N,S122,'Renda Fixa'!I:I,"A")-SUMIFS('Renda Fixa'!O:O,'Renda Fixa'!N:N,S122,'Renda Fixa'!I:I,"R"))=0,"",IF(S122="","",IF(COUNTIF('Renda Fixa'!$N$31:N152,S122)&gt;1,"",R122))),"")</f>
        <v/>
      </c>
      <c r="U122" s="16" t="str">
        <f t="shared" si="3"/>
        <v/>
      </c>
      <c r="V122" s="16" t="str" cm="1">
        <f t="array" ref="V122">IFERROR(INDEX(S:S,U122),"")</f>
        <v/>
      </c>
      <c r="W122" s="16" t="str">
        <f>IF(V122&lt;&gt;"",INDEX('Renda Fixa'!J:J,MATCH(V122,'Renda Fixa'!N:N,0)),"")</f>
        <v/>
      </c>
      <c r="X122" s="17" t="str">
        <f>IF(V122&lt;&gt;"",(SUMIFS('Renda Fixa'!O:O,'Renda Fixa'!N:N,V122,'Renda Fixa'!I:I,"A")-SUMIFS('Renda Fixa'!O:O,'Renda Fixa'!N:N,V122,'Renda Fixa'!I:I,"R"))*VLOOKUP(V122,Tabela2[],2,0),"")</f>
        <v/>
      </c>
      <c r="Y122" s="2" t="str">
        <f>IF(
V122&lt;&gt;"",
(SUMIFS('Renda Fixa'!O:O,'Renda Fixa'!N:N,V122,'Renda Fixa'!I:I,"A")-SUMIFS('Renda Fixa'!O:O,'Renda Fixa'!N:N,V122,'Renda Fixa'!I:I,"R")) *
(VLOOKUP(V122,Tabela2[],2,0) -
(SUMIFS('Renda Fixa'!S:S,'Renda Fixa'!N:N,V122,'Renda Fixa'!I:I,"A")/SUMIFS('Renda Fixa'!O:O,'Renda Fixa'!N:N,V122,'Renda Fixa'!I:I,"A"))),"")</f>
        <v/>
      </c>
    </row>
    <row r="123" spans="3:25" x14ac:dyDescent="0.25">
      <c r="C123" s="16">
        <v>123</v>
      </c>
      <c r="D123" s="16" t="str">
        <f>IFERROR(IF('Renda Variável'!H149&lt;&gt;"",'Renda Variável'!H149,""),"")</f>
        <v/>
      </c>
      <c r="E123" s="16" t="str">
        <f>IFERROR(IF((SUMIFS('Renda Variável'!M:M,'Renda Variável'!H:H,D123,'Renda Variável'!J:J,"C")-SUMIFS('Renda Variável'!M:M,'Renda Variável'!H:H,D123,'Renda Variável'!J:J,"V"))=0,"",IF(D123="","",IF(COUNTIF('Renda Variável'!$H$27:H149,D123)&gt;1,"",C123))),"")</f>
        <v/>
      </c>
      <c r="F123" s="16" t="str">
        <f t="shared" si="2"/>
        <v/>
      </c>
      <c r="G123" s="16" t="str" cm="1">
        <f t="array" ref="G123">IFERROR(INDEX(D:D,F123),"")</f>
        <v/>
      </c>
      <c r="H123" s="16" t="str">
        <f>IF(G123&lt;&gt;"",VLOOKUP(G123,'Renda Variável'!H:I,2,0),"")</f>
        <v/>
      </c>
      <c r="I123" s="17" t="str">
        <f>IF(G123&lt;&gt;"",(SUMIFS('Renda Variável'!M:M,'Renda Variável'!H:H,G123,'Renda Variável'!J:J,"C")-SUMIFS('Renda Variável'!M:M,'Renda Variável'!H:H,G123,'Renda Variável'!J:J,"V"))*VLOOKUP(G123,Tabela1[],2,0),"")</f>
        <v/>
      </c>
      <c r="J123" s="17" t="str">
        <f>IF(
G123&lt;&gt;"",
(SUMIFS('Renda Variável'!M:M,'Renda Variável'!H:H,G123,'Renda Variável'!J:J,"C")-SUMIFS('Renda Variável'!M:M,'Renda Variável'!H:H,G123,'Renda Variável'!J:J,"V")) *
(VLOOKUP(G123,Tabela1[],2,0) -
(SUMIFS('Renda Variável'!Q:Q,'Renda Variável'!H:H,G123,'Renda Variável'!J:J,"C")/SUMIFS('Renda Variável'!M:M,'Renda Variável'!H:H,G123,'Renda Variável'!J:J,"C"))),"")</f>
        <v/>
      </c>
      <c r="R123" s="16">
        <v>123</v>
      </c>
      <c r="S123" s="16" t="str">
        <f>IFERROR(IF('Renda Fixa'!N153&lt;&gt;"",'Renda Fixa'!N153,""),"")</f>
        <v/>
      </c>
      <c r="T123" s="16" t="str">
        <f>IFERROR(IF((SUMIFS('Renda Fixa'!O:O,'Renda Fixa'!N:N,S123,'Renda Fixa'!I:I,"A")-SUMIFS('Renda Fixa'!O:O,'Renda Fixa'!N:N,S123,'Renda Fixa'!I:I,"R"))=0,"",IF(S123="","",IF(COUNTIF('Renda Fixa'!$N$31:N153,S123)&gt;1,"",R123))),"")</f>
        <v/>
      </c>
      <c r="U123" s="16" t="str">
        <f t="shared" si="3"/>
        <v/>
      </c>
      <c r="V123" s="16" t="str" cm="1">
        <f t="array" ref="V123">IFERROR(INDEX(S:S,U123),"")</f>
        <v/>
      </c>
      <c r="W123" s="16" t="str">
        <f>IF(V123&lt;&gt;"",INDEX('Renda Fixa'!J:J,MATCH(V123,'Renda Fixa'!N:N,0)),"")</f>
        <v/>
      </c>
      <c r="X123" s="17" t="str">
        <f>IF(V123&lt;&gt;"",(SUMIFS('Renda Fixa'!O:O,'Renda Fixa'!N:N,V123,'Renda Fixa'!I:I,"A")-SUMIFS('Renda Fixa'!O:O,'Renda Fixa'!N:N,V123,'Renda Fixa'!I:I,"R"))*VLOOKUP(V123,Tabela2[],2,0),"")</f>
        <v/>
      </c>
      <c r="Y123" s="2" t="str">
        <f>IF(
V123&lt;&gt;"",
(SUMIFS('Renda Fixa'!O:O,'Renda Fixa'!N:N,V123,'Renda Fixa'!I:I,"A")-SUMIFS('Renda Fixa'!O:O,'Renda Fixa'!N:N,V123,'Renda Fixa'!I:I,"R")) *
(VLOOKUP(V123,Tabela2[],2,0) -
(SUMIFS('Renda Fixa'!S:S,'Renda Fixa'!N:N,V123,'Renda Fixa'!I:I,"A")/SUMIFS('Renda Fixa'!O:O,'Renda Fixa'!N:N,V123,'Renda Fixa'!I:I,"A"))),"")</f>
        <v/>
      </c>
    </row>
    <row r="124" spans="3:25" x14ac:dyDescent="0.25">
      <c r="C124" s="16">
        <v>124</v>
      </c>
      <c r="D124" s="16" t="str">
        <f>IFERROR(IF('Renda Variável'!H150&lt;&gt;"",'Renda Variável'!H150,""),"")</f>
        <v/>
      </c>
      <c r="E124" s="16" t="str">
        <f>IFERROR(IF((SUMIFS('Renda Variável'!M:M,'Renda Variável'!H:H,D124,'Renda Variável'!J:J,"C")-SUMIFS('Renda Variável'!M:M,'Renda Variável'!H:H,D124,'Renda Variável'!J:J,"V"))=0,"",IF(D124="","",IF(COUNTIF('Renda Variável'!$H$27:H150,D124)&gt;1,"",C124))),"")</f>
        <v/>
      </c>
      <c r="F124" s="16" t="str">
        <f t="shared" si="2"/>
        <v/>
      </c>
      <c r="G124" s="16" t="str" cm="1">
        <f t="array" ref="G124">IFERROR(INDEX(D:D,F124),"")</f>
        <v/>
      </c>
      <c r="H124" s="16" t="str">
        <f>IF(G124&lt;&gt;"",VLOOKUP(G124,'Renda Variável'!H:I,2,0),"")</f>
        <v/>
      </c>
      <c r="I124" s="17" t="str">
        <f>IF(G124&lt;&gt;"",(SUMIFS('Renda Variável'!M:M,'Renda Variável'!H:H,G124,'Renda Variável'!J:J,"C")-SUMIFS('Renda Variável'!M:M,'Renda Variável'!H:H,G124,'Renda Variável'!J:J,"V"))*VLOOKUP(G124,Tabela1[],2,0),"")</f>
        <v/>
      </c>
      <c r="J124" s="17" t="str">
        <f>IF(
G124&lt;&gt;"",
(SUMIFS('Renda Variável'!M:M,'Renda Variável'!H:H,G124,'Renda Variável'!J:J,"C")-SUMIFS('Renda Variável'!M:M,'Renda Variável'!H:H,G124,'Renda Variável'!J:J,"V")) *
(VLOOKUP(G124,Tabela1[],2,0) -
(SUMIFS('Renda Variável'!Q:Q,'Renda Variável'!H:H,G124,'Renda Variável'!J:J,"C")/SUMIFS('Renda Variável'!M:M,'Renda Variável'!H:H,G124,'Renda Variável'!J:J,"C"))),"")</f>
        <v/>
      </c>
      <c r="R124" s="16">
        <v>124</v>
      </c>
      <c r="S124" s="16" t="str">
        <f>IFERROR(IF('Renda Fixa'!N154&lt;&gt;"",'Renda Fixa'!N154,""),"")</f>
        <v/>
      </c>
      <c r="T124" s="16" t="str">
        <f>IFERROR(IF((SUMIFS('Renda Fixa'!O:O,'Renda Fixa'!N:N,S124,'Renda Fixa'!I:I,"A")-SUMIFS('Renda Fixa'!O:O,'Renda Fixa'!N:N,S124,'Renda Fixa'!I:I,"R"))=0,"",IF(S124="","",IF(COUNTIF('Renda Fixa'!$N$31:N154,S124)&gt;1,"",R124))),"")</f>
        <v/>
      </c>
      <c r="U124" s="16" t="str">
        <f t="shared" si="3"/>
        <v/>
      </c>
      <c r="V124" s="16" t="str" cm="1">
        <f t="array" ref="V124">IFERROR(INDEX(S:S,U124),"")</f>
        <v/>
      </c>
      <c r="W124" s="16" t="str">
        <f>IF(V124&lt;&gt;"",INDEX('Renda Fixa'!J:J,MATCH(V124,'Renda Fixa'!N:N,0)),"")</f>
        <v/>
      </c>
      <c r="X124" s="17" t="str">
        <f>IF(V124&lt;&gt;"",(SUMIFS('Renda Fixa'!O:O,'Renda Fixa'!N:N,V124,'Renda Fixa'!I:I,"A")-SUMIFS('Renda Fixa'!O:O,'Renda Fixa'!N:N,V124,'Renda Fixa'!I:I,"R"))*VLOOKUP(V124,Tabela2[],2,0),"")</f>
        <v/>
      </c>
      <c r="Y124" s="2" t="str">
        <f>IF(
V124&lt;&gt;"",
(SUMIFS('Renda Fixa'!O:O,'Renda Fixa'!N:N,V124,'Renda Fixa'!I:I,"A")-SUMIFS('Renda Fixa'!O:O,'Renda Fixa'!N:N,V124,'Renda Fixa'!I:I,"R")) *
(VLOOKUP(V124,Tabela2[],2,0) -
(SUMIFS('Renda Fixa'!S:S,'Renda Fixa'!N:N,V124,'Renda Fixa'!I:I,"A")/SUMIFS('Renda Fixa'!O:O,'Renda Fixa'!N:N,V124,'Renda Fixa'!I:I,"A"))),"")</f>
        <v/>
      </c>
    </row>
    <row r="125" spans="3:25" x14ac:dyDescent="0.25">
      <c r="C125" s="16">
        <v>125</v>
      </c>
      <c r="D125" s="16" t="str">
        <f>IFERROR(IF('Renda Variável'!H151&lt;&gt;"",'Renda Variável'!H151,""),"")</f>
        <v/>
      </c>
      <c r="E125" s="16" t="str">
        <f>IFERROR(IF((SUMIFS('Renda Variável'!M:M,'Renda Variável'!H:H,D125,'Renda Variável'!J:J,"C")-SUMIFS('Renda Variável'!M:M,'Renda Variável'!H:H,D125,'Renda Variável'!J:J,"V"))=0,"",IF(D125="","",IF(COUNTIF('Renda Variável'!$H$27:H151,D125)&gt;1,"",C125))),"")</f>
        <v/>
      </c>
      <c r="F125" s="16" t="str">
        <f t="shared" si="2"/>
        <v/>
      </c>
      <c r="G125" s="16" t="str" cm="1">
        <f t="array" ref="G125">IFERROR(INDEX(D:D,F125),"")</f>
        <v/>
      </c>
      <c r="H125" s="16" t="str">
        <f>IF(G125&lt;&gt;"",VLOOKUP(G125,'Renda Variável'!H:I,2,0),"")</f>
        <v/>
      </c>
      <c r="I125" s="17" t="str">
        <f>IF(G125&lt;&gt;"",(SUMIFS('Renda Variável'!M:M,'Renda Variável'!H:H,G125,'Renda Variável'!J:J,"C")-SUMIFS('Renda Variável'!M:M,'Renda Variável'!H:H,G125,'Renda Variável'!J:J,"V"))*VLOOKUP(G125,Tabela1[],2,0),"")</f>
        <v/>
      </c>
      <c r="J125" s="17" t="str">
        <f>IF(
G125&lt;&gt;"",
(SUMIFS('Renda Variável'!M:M,'Renda Variável'!H:H,G125,'Renda Variável'!J:J,"C")-SUMIFS('Renda Variável'!M:M,'Renda Variável'!H:H,G125,'Renda Variável'!J:J,"V")) *
(VLOOKUP(G125,Tabela1[],2,0) -
(SUMIFS('Renda Variável'!Q:Q,'Renda Variável'!H:H,G125,'Renda Variável'!J:J,"C")/SUMIFS('Renda Variável'!M:M,'Renda Variável'!H:H,G125,'Renda Variável'!J:J,"C"))),"")</f>
        <v/>
      </c>
      <c r="R125" s="16">
        <v>125</v>
      </c>
      <c r="S125" s="16" t="str">
        <f>IFERROR(IF('Renda Fixa'!N155&lt;&gt;"",'Renda Fixa'!N155,""),"")</f>
        <v/>
      </c>
      <c r="T125" s="16" t="str">
        <f>IFERROR(IF((SUMIFS('Renda Fixa'!O:O,'Renda Fixa'!N:N,S125,'Renda Fixa'!I:I,"A")-SUMIFS('Renda Fixa'!O:O,'Renda Fixa'!N:N,S125,'Renda Fixa'!I:I,"R"))=0,"",IF(S125="","",IF(COUNTIF('Renda Fixa'!$N$31:N155,S125)&gt;1,"",R125))),"")</f>
        <v/>
      </c>
      <c r="U125" s="16" t="str">
        <f t="shared" si="3"/>
        <v/>
      </c>
      <c r="V125" s="16" t="str" cm="1">
        <f t="array" ref="V125">IFERROR(INDEX(S:S,U125),"")</f>
        <v/>
      </c>
      <c r="W125" s="16" t="str">
        <f>IF(V125&lt;&gt;"",INDEX('Renda Fixa'!J:J,MATCH(V125,'Renda Fixa'!N:N,0)),"")</f>
        <v/>
      </c>
      <c r="X125" s="17" t="str">
        <f>IF(V125&lt;&gt;"",(SUMIFS('Renda Fixa'!O:O,'Renda Fixa'!N:N,V125,'Renda Fixa'!I:I,"A")-SUMIFS('Renda Fixa'!O:O,'Renda Fixa'!N:N,V125,'Renda Fixa'!I:I,"R"))*VLOOKUP(V125,Tabela2[],2,0),"")</f>
        <v/>
      </c>
      <c r="Y125" s="2" t="str">
        <f>IF(
V125&lt;&gt;"",
(SUMIFS('Renda Fixa'!O:O,'Renda Fixa'!N:N,V125,'Renda Fixa'!I:I,"A")-SUMIFS('Renda Fixa'!O:O,'Renda Fixa'!N:N,V125,'Renda Fixa'!I:I,"R")) *
(VLOOKUP(V125,Tabela2[],2,0) -
(SUMIFS('Renda Fixa'!S:S,'Renda Fixa'!N:N,V125,'Renda Fixa'!I:I,"A")/SUMIFS('Renda Fixa'!O:O,'Renda Fixa'!N:N,V125,'Renda Fixa'!I:I,"A"))),"")</f>
        <v/>
      </c>
    </row>
    <row r="126" spans="3:25" x14ac:dyDescent="0.25">
      <c r="C126" s="16">
        <v>126</v>
      </c>
      <c r="D126" s="16" t="str">
        <f>IFERROR(IF('Renda Variável'!H152&lt;&gt;"",'Renda Variável'!H152,""),"")</f>
        <v/>
      </c>
      <c r="E126" s="16" t="str">
        <f>IFERROR(IF((SUMIFS('Renda Variável'!M:M,'Renda Variável'!H:H,D126,'Renda Variável'!J:J,"C")-SUMIFS('Renda Variável'!M:M,'Renda Variável'!H:H,D126,'Renda Variável'!J:J,"V"))=0,"",IF(D126="","",IF(COUNTIF('Renda Variável'!$H$27:H152,D126)&gt;1,"",C126))),"")</f>
        <v/>
      </c>
      <c r="F126" s="16" t="str">
        <f t="shared" si="2"/>
        <v/>
      </c>
      <c r="G126" s="16" t="str" cm="1">
        <f t="array" ref="G126">IFERROR(INDEX(D:D,F126),"")</f>
        <v/>
      </c>
      <c r="H126" s="16" t="str">
        <f>IF(G126&lt;&gt;"",VLOOKUP(G126,'Renda Variável'!H:I,2,0),"")</f>
        <v/>
      </c>
      <c r="I126" s="17" t="str">
        <f>IF(G126&lt;&gt;"",(SUMIFS('Renda Variável'!M:M,'Renda Variável'!H:H,G126,'Renda Variável'!J:J,"C")-SUMIFS('Renda Variável'!M:M,'Renda Variável'!H:H,G126,'Renda Variável'!J:J,"V"))*VLOOKUP(G126,Tabela1[],2,0),"")</f>
        <v/>
      </c>
      <c r="J126" s="17" t="str">
        <f>IF(
G126&lt;&gt;"",
(SUMIFS('Renda Variável'!M:M,'Renda Variável'!H:H,G126,'Renda Variável'!J:J,"C")-SUMIFS('Renda Variável'!M:M,'Renda Variável'!H:H,G126,'Renda Variável'!J:J,"V")) *
(VLOOKUP(G126,Tabela1[],2,0) -
(SUMIFS('Renda Variável'!Q:Q,'Renda Variável'!H:H,G126,'Renda Variável'!J:J,"C")/SUMIFS('Renda Variável'!M:M,'Renda Variável'!H:H,G126,'Renda Variável'!J:J,"C"))),"")</f>
        <v/>
      </c>
      <c r="R126" s="16">
        <v>126</v>
      </c>
      <c r="S126" s="16" t="str">
        <f>IFERROR(IF('Renda Fixa'!N156&lt;&gt;"",'Renda Fixa'!N156,""),"")</f>
        <v/>
      </c>
      <c r="T126" s="16" t="str">
        <f>IFERROR(IF((SUMIFS('Renda Fixa'!O:O,'Renda Fixa'!N:N,S126,'Renda Fixa'!I:I,"A")-SUMIFS('Renda Fixa'!O:O,'Renda Fixa'!N:N,S126,'Renda Fixa'!I:I,"R"))=0,"",IF(S126="","",IF(COUNTIF('Renda Fixa'!$N$31:N156,S126)&gt;1,"",R126))),"")</f>
        <v/>
      </c>
      <c r="U126" s="16" t="str">
        <f t="shared" si="3"/>
        <v/>
      </c>
      <c r="V126" s="16" t="str" cm="1">
        <f t="array" ref="V126">IFERROR(INDEX(S:S,U126),"")</f>
        <v/>
      </c>
      <c r="W126" s="16" t="str">
        <f>IF(V126&lt;&gt;"",INDEX('Renda Fixa'!J:J,MATCH(V126,'Renda Fixa'!N:N,0)),"")</f>
        <v/>
      </c>
      <c r="X126" s="17" t="str">
        <f>IF(V126&lt;&gt;"",(SUMIFS('Renda Fixa'!O:O,'Renda Fixa'!N:N,V126,'Renda Fixa'!I:I,"A")-SUMIFS('Renda Fixa'!O:O,'Renda Fixa'!N:N,V126,'Renda Fixa'!I:I,"R"))*VLOOKUP(V126,Tabela2[],2,0),"")</f>
        <v/>
      </c>
      <c r="Y126" s="2" t="str">
        <f>IF(
V126&lt;&gt;"",
(SUMIFS('Renda Fixa'!O:O,'Renda Fixa'!N:N,V126,'Renda Fixa'!I:I,"A")-SUMIFS('Renda Fixa'!O:O,'Renda Fixa'!N:N,V126,'Renda Fixa'!I:I,"R")) *
(VLOOKUP(V126,Tabela2[],2,0) -
(SUMIFS('Renda Fixa'!S:S,'Renda Fixa'!N:N,V126,'Renda Fixa'!I:I,"A")/SUMIFS('Renda Fixa'!O:O,'Renda Fixa'!N:N,V126,'Renda Fixa'!I:I,"A"))),"")</f>
        <v/>
      </c>
    </row>
    <row r="127" spans="3:25" x14ac:dyDescent="0.25">
      <c r="C127" s="16">
        <v>127</v>
      </c>
      <c r="D127" s="16" t="str">
        <f>IFERROR(IF('Renda Variável'!H153&lt;&gt;"",'Renda Variável'!H153,""),"")</f>
        <v/>
      </c>
      <c r="E127" s="16" t="str">
        <f>IFERROR(IF((SUMIFS('Renda Variável'!M:M,'Renda Variável'!H:H,D127,'Renda Variável'!J:J,"C")-SUMIFS('Renda Variável'!M:M,'Renda Variável'!H:H,D127,'Renda Variável'!J:J,"V"))=0,"",IF(D127="","",IF(COUNTIF('Renda Variável'!$H$27:H153,D127)&gt;1,"",C127))),"")</f>
        <v/>
      </c>
      <c r="F127" s="16" t="str">
        <f t="shared" si="2"/>
        <v/>
      </c>
      <c r="G127" s="16" t="str" cm="1">
        <f t="array" ref="G127">IFERROR(INDEX(D:D,F127),"")</f>
        <v/>
      </c>
      <c r="H127" s="16" t="str">
        <f>IF(G127&lt;&gt;"",VLOOKUP(G127,'Renda Variável'!H:I,2,0),"")</f>
        <v/>
      </c>
      <c r="I127" s="17" t="str">
        <f>IF(G127&lt;&gt;"",(SUMIFS('Renda Variável'!M:M,'Renda Variável'!H:H,G127,'Renda Variável'!J:J,"C")-SUMIFS('Renda Variável'!M:M,'Renda Variável'!H:H,G127,'Renda Variável'!J:J,"V"))*VLOOKUP(G127,Tabela1[],2,0),"")</f>
        <v/>
      </c>
      <c r="J127" s="17" t="str">
        <f>IF(
G127&lt;&gt;"",
(SUMIFS('Renda Variável'!M:M,'Renda Variável'!H:H,G127,'Renda Variável'!J:J,"C")-SUMIFS('Renda Variável'!M:M,'Renda Variável'!H:H,G127,'Renda Variável'!J:J,"V")) *
(VLOOKUP(G127,Tabela1[],2,0) -
(SUMIFS('Renda Variável'!Q:Q,'Renda Variável'!H:H,G127,'Renda Variável'!J:J,"C")/SUMIFS('Renda Variável'!M:M,'Renda Variável'!H:H,G127,'Renda Variável'!J:J,"C"))),"")</f>
        <v/>
      </c>
      <c r="R127" s="16">
        <v>127</v>
      </c>
      <c r="S127" s="16" t="str">
        <f>IFERROR(IF('Renda Fixa'!N157&lt;&gt;"",'Renda Fixa'!N157,""),"")</f>
        <v/>
      </c>
      <c r="T127" s="16" t="str">
        <f>IFERROR(IF((SUMIFS('Renda Fixa'!O:O,'Renda Fixa'!N:N,S127,'Renda Fixa'!I:I,"A")-SUMIFS('Renda Fixa'!O:O,'Renda Fixa'!N:N,S127,'Renda Fixa'!I:I,"R"))=0,"",IF(S127="","",IF(COUNTIF('Renda Fixa'!$N$31:N157,S127)&gt;1,"",R127))),"")</f>
        <v/>
      </c>
      <c r="U127" s="16" t="str">
        <f t="shared" si="3"/>
        <v/>
      </c>
      <c r="V127" s="16" t="str" cm="1">
        <f t="array" ref="V127">IFERROR(INDEX(S:S,U127),"")</f>
        <v/>
      </c>
      <c r="W127" s="16" t="str">
        <f>IF(V127&lt;&gt;"",INDEX('Renda Fixa'!J:J,MATCH(V127,'Renda Fixa'!N:N,0)),"")</f>
        <v/>
      </c>
      <c r="X127" s="17" t="str">
        <f>IF(V127&lt;&gt;"",(SUMIFS('Renda Fixa'!O:O,'Renda Fixa'!N:N,V127,'Renda Fixa'!I:I,"A")-SUMIFS('Renda Fixa'!O:O,'Renda Fixa'!N:N,V127,'Renda Fixa'!I:I,"R"))*VLOOKUP(V127,Tabela2[],2,0),"")</f>
        <v/>
      </c>
      <c r="Y127" s="2" t="str">
        <f>IF(
V127&lt;&gt;"",
(SUMIFS('Renda Fixa'!O:O,'Renda Fixa'!N:N,V127,'Renda Fixa'!I:I,"A")-SUMIFS('Renda Fixa'!O:O,'Renda Fixa'!N:N,V127,'Renda Fixa'!I:I,"R")) *
(VLOOKUP(V127,Tabela2[],2,0) -
(SUMIFS('Renda Fixa'!S:S,'Renda Fixa'!N:N,V127,'Renda Fixa'!I:I,"A")/SUMIFS('Renda Fixa'!O:O,'Renda Fixa'!N:N,V127,'Renda Fixa'!I:I,"A"))),"")</f>
        <v/>
      </c>
    </row>
    <row r="128" spans="3:25" x14ac:dyDescent="0.25">
      <c r="C128" s="16">
        <v>128</v>
      </c>
      <c r="D128" s="16" t="str">
        <f>IFERROR(IF('Renda Variável'!H154&lt;&gt;"",'Renda Variável'!H154,""),"")</f>
        <v/>
      </c>
      <c r="E128" s="16" t="str">
        <f>IFERROR(IF((SUMIFS('Renda Variável'!M:M,'Renda Variável'!H:H,D128,'Renda Variável'!J:J,"C")-SUMIFS('Renda Variável'!M:M,'Renda Variável'!H:H,D128,'Renda Variável'!J:J,"V"))=0,"",IF(D128="","",IF(COUNTIF('Renda Variável'!$H$27:H154,D128)&gt;1,"",C128))),"")</f>
        <v/>
      </c>
      <c r="F128" s="16" t="str">
        <f t="shared" si="2"/>
        <v/>
      </c>
      <c r="G128" s="16" t="str" cm="1">
        <f t="array" ref="G128">IFERROR(INDEX(D:D,F128),"")</f>
        <v/>
      </c>
      <c r="H128" s="16" t="str">
        <f>IF(G128&lt;&gt;"",VLOOKUP(G128,'Renda Variável'!H:I,2,0),"")</f>
        <v/>
      </c>
      <c r="I128" s="17" t="str">
        <f>IF(G128&lt;&gt;"",(SUMIFS('Renda Variável'!M:M,'Renda Variável'!H:H,G128,'Renda Variável'!J:J,"C")-SUMIFS('Renda Variável'!M:M,'Renda Variável'!H:H,G128,'Renda Variável'!J:J,"V"))*VLOOKUP(G128,Tabela1[],2,0),"")</f>
        <v/>
      </c>
      <c r="J128" s="17" t="str">
        <f>IF(
G128&lt;&gt;"",
(SUMIFS('Renda Variável'!M:M,'Renda Variável'!H:H,G128,'Renda Variável'!J:J,"C")-SUMIFS('Renda Variável'!M:M,'Renda Variável'!H:H,G128,'Renda Variável'!J:J,"V")) *
(VLOOKUP(G128,Tabela1[],2,0) -
(SUMIFS('Renda Variável'!Q:Q,'Renda Variável'!H:H,G128,'Renda Variável'!J:J,"C")/SUMIFS('Renda Variável'!M:M,'Renda Variável'!H:H,G128,'Renda Variável'!J:J,"C"))),"")</f>
        <v/>
      </c>
      <c r="R128" s="16">
        <v>128</v>
      </c>
      <c r="S128" s="16" t="str">
        <f>IFERROR(IF('Renda Fixa'!N158&lt;&gt;"",'Renda Fixa'!N158,""),"")</f>
        <v/>
      </c>
      <c r="T128" s="16" t="str">
        <f>IFERROR(IF((SUMIFS('Renda Fixa'!O:O,'Renda Fixa'!N:N,S128,'Renda Fixa'!I:I,"A")-SUMIFS('Renda Fixa'!O:O,'Renda Fixa'!N:N,S128,'Renda Fixa'!I:I,"R"))=0,"",IF(S128="","",IF(COUNTIF('Renda Fixa'!$N$31:N158,S128)&gt;1,"",R128))),"")</f>
        <v/>
      </c>
      <c r="U128" s="16" t="str">
        <f t="shared" si="3"/>
        <v/>
      </c>
      <c r="V128" s="16" t="str" cm="1">
        <f t="array" ref="V128">IFERROR(INDEX(S:S,U128),"")</f>
        <v/>
      </c>
      <c r="W128" s="16" t="str">
        <f>IF(V128&lt;&gt;"",INDEX('Renda Fixa'!J:J,MATCH(V128,'Renda Fixa'!N:N,0)),"")</f>
        <v/>
      </c>
      <c r="X128" s="17" t="str">
        <f>IF(V128&lt;&gt;"",(SUMIFS('Renda Fixa'!O:O,'Renda Fixa'!N:N,V128,'Renda Fixa'!I:I,"A")-SUMIFS('Renda Fixa'!O:O,'Renda Fixa'!N:N,V128,'Renda Fixa'!I:I,"R"))*VLOOKUP(V128,Tabela2[],2,0),"")</f>
        <v/>
      </c>
      <c r="Y128" s="2" t="str">
        <f>IF(
V128&lt;&gt;"",
(SUMIFS('Renda Fixa'!O:O,'Renda Fixa'!N:N,V128,'Renda Fixa'!I:I,"A")-SUMIFS('Renda Fixa'!O:O,'Renda Fixa'!N:N,V128,'Renda Fixa'!I:I,"R")) *
(VLOOKUP(V128,Tabela2[],2,0) -
(SUMIFS('Renda Fixa'!S:S,'Renda Fixa'!N:N,V128,'Renda Fixa'!I:I,"A")/SUMIFS('Renda Fixa'!O:O,'Renda Fixa'!N:N,V128,'Renda Fixa'!I:I,"A"))),"")</f>
        <v/>
      </c>
    </row>
    <row r="129" spans="3:25" x14ac:dyDescent="0.25">
      <c r="C129" s="16">
        <v>129</v>
      </c>
      <c r="D129" s="16" t="str">
        <f>IFERROR(IF('Renda Variável'!H155&lt;&gt;"",'Renda Variável'!H155,""),"")</f>
        <v/>
      </c>
      <c r="E129" s="16" t="str">
        <f>IFERROR(IF((SUMIFS('Renda Variável'!M:M,'Renda Variável'!H:H,D129,'Renda Variável'!J:J,"C")-SUMIFS('Renda Variável'!M:M,'Renda Variável'!H:H,D129,'Renda Variável'!J:J,"V"))=0,"",IF(D129="","",IF(COUNTIF('Renda Variável'!$H$27:H155,D129)&gt;1,"",C129))),"")</f>
        <v/>
      </c>
      <c r="F129" s="16" t="str">
        <f t="shared" ref="F129:F192" si="4">IFERROR(SMALL(E:E,C129),"")</f>
        <v/>
      </c>
      <c r="G129" s="16" t="str" cm="1">
        <f t="array" ref="G129">IFERROR(INDEX(D:D,F129),"")</f>
        <v/>
      </c>
      <c r="H129" s="16" t="str">
        <f>IF(G129&lt;&gt;"",VLOOKUP(G129,'Renda Variável'!H:I,2,0),"")</f>
        <v/>
      </c>
      <c r="I129" s="17" t="str">
        <f>IF(G129&lt;&gt;"",(SUMIFS('Renda Variável'!M:M,'Renda Variável'!H:H,G129,'Renda Variável'!J:J,"C")-SUMIFS('Renda Variável'!M:M,'Renda Variável'!H:H,G129,'Renda Variável'!J:J,"V"))*VLOOKUP(G129,Tabela1[],2,0),"")</f>
        <v/>
      </c>
      <c r="J129" s="17" t="str">
        <f>IF(
G129&lt;&gt;"",
(SUMIFS('Renda Variável'!M:M,'Renda Variável'!H:H,G129,'Renda Variável'!J:J,"C")-SUMIFS('Renda Variável'!M:M,'Renda Variável'!H:H,G129,'Renda Variável'!J:J,"V")) *
(VLOOKUP(G129,Tabela1[],2,0) -
(SUMIFS('Renda Variável'!Q:Q,'Renda Variável'!H:H,G129,'Renda Variável'!J:J,"C")/SUMIFS('Renda Variável'!M:M,'Renda Variável'!H:H,G129,'Renda Variável'!J:J,"C"))),"")</f>
        <v/>
      </c>
      <c r="R129" s="16">
        <v>129</v>
      </c>
      <c r="S129" s="16" t="str">
        <f>IFERROR(IF('Renda Fixa'!N159&lt;&gt;"",'Renda Fixa'!N159,""),"")</f>
        <v/>
      </c>
      <c r="T129" s="16" t="str">
        <f>IFERROR(IF((SUMIFS('Renda Fixa'!O:O,'Renda Fixa'!N:N,S129,'Renda Fixa'!I:I,"A")-SUMIFS('Renda Fixa'!O:O,'Renda Fixa'!N:N,S129,'Renda Fixa'!I:I,"R"))=0,"",IF(S129="","",IF(COUNTIF('Renda Fixa'!$N$31:N159,S129)&gt;1,"",R129))),"")</f>
        <v/>
      </c>
      <c r="U129" s="16" t="str">
        <f t="shared" ref="U129:U192" si="5">IFERROR(SMALL(T:T,R129),"")</f>
        <v/>
      </c>
      <c r="V129" s="16" t="str" cm="1">
        <f t="array" ref="V129">IFERROR(INDEX(S:S,U129),"")</f>
        <v/>
      </c>
      <c r="W129" s="16" t="str">
        <f>IF(V129&lt;&gt;"",INDEX('Renda Fixa'!J:J,MATCH(V129,'Renda Fixa'!N:N,0)),"")</f>
        <v/>
      </c>
      <c r="X129" s="17" t="str">
        <f>IF(V129&lt;&gt;"",(SUMIFS('Renda Fixa'!O:O,'Renda Fixa'!N:N,V129,'Renda Fixa'!I:I,"A")-SUMIFS('Renda Fixa'!O:O,'Renda Fixa'!N:N,V129,'Renda Fixa'!I:I,"R"))*VLOOKUP(V129,Tabela2[],2,0),"")</f>
        <v/>
      </c>
      <c r="Y129" s="2" t="str">
        <f>IF(
V129&lt;&gt;"",
(SUMIFS('Renda Fixa'!O:O,'Renda Fixa'!N:N,V129,'Renda Fixa'!I:I,"A")-SUMIFS('Renda Fixa'!O:O,'Renda Fixa'!N:N,V129,'Renda Fixa'!I:I,"R")) *
(VLOOKUP(V129,Tabela2[],2,0) -
(SUMIFS('Renda Fixa'!S:S,'Renda Fixa'!N:N,V129,'Renda Fixa'!I:I,"A")/SUMIFS('Renda Fixa'!O:O,'Renda Fixa'!N:N,V129,'Renda Fixa'!I:I,"A"))),"")</f>
        <v/>
      </c>
    </row>
    <row r="130" spans="3:25" x14ac:dyDescent="0.25">
      <c r="C130" s="16">
        <v>130</v>
      </c>
      <c r="D130" s="16" t="str">
        <f>IFERROR(IF('Renda Variável'!H156&lt;&gt;"",'Renda Variável'!H156,""),"")</f>
        <v/>
      </c>
      <c r="E130" s="16" t="str">
        <f>IFERROR(IF((SUMIFS('Renda Variável'!M:M,'Renda Variável'!H:H,D130,'Renda Variável'!J:J,"C")-SUMIFS('Renda Variável'!M:M,'Renda Variável'!H:H,D130,'Renda Variável'!J:J,"V"))=0,"",IF(D130="","",IF(COUNTIF('Renda Variável'!$H$27:H156,D130)&gt;1,"",C130))),"")</f>
        <v/>
      </c>
      <c r="F130" s="16" t="str">
        <f t="shared" si="4"/>
        <v/>
      </c>
      <c r="G130" s="16" t="str" cm="1">
        <f t="array" ref="G130">IFERROR(INDEX(D:D,F130),"")</f>
        <v/>
      </c>
      <c r="H130" s="16" t="str">
        <f>IF(G130&lt;&gt;"",VLOOKUP(G130,'Renda Variável'!H:I,2,0),"")</f>
        <v/>
      </c>
      <c r="I130" s="17" t="str">
        <f>IF(G130&lt;&gt;"",(SUMIFS('Renda Variável'!M:M,'Renda Variável'!H:H,G130,'Renda Variável'!J:J,"C")-SUMIFS('Renda Variável'!M:M,'Renda Variável'!H:H,G130,'Renda Variável'!J:J,"V"))*VLOOKUP(G130,Tabela1[],2,0),"")</f>
        <v/>
      </c>
      <c r="J130" s="17" t="str">
        <f>IF(
G130&lt;&gt;"",
(SUMIFS('Renda Variável'!M:M,'Renda Variável'!H:H,G130,'Renda Variável'!J:J,"C")-SUMIFS('Renda Variável'!M:M,'Renda Variável'!H:H,G130,'Renda Variável'!J:J,"V")) *
(VLOOKUP(G130,Tabela1[],2,0) -
(SUMIFS('Renda Variável'!Q:Q,'Renda Variável'!H:H,G130,'Renda Variável'!J:J,"C")/SUMIFS('Renda Variável'!M:M,'Renda Variável'!H:H,G130,'Renda Variável'!J:J,"C"))),"")</f>
        <v/>
      </c>
      <c r="R130" s="16">
        <v>130</v>
      </c>
      <c r="S130" s="16" t="str">
        <f>IFERROR(IF('Renda Fixa'!N160&lt;&gt;"",'Renda Fixa'!N160,""),"")</f>
        <v/>
      </c>
      <c r="T130" s="16" t="str">
        <f>IFERROR(IF((SUMIFS('Renda Fixa'!O:O,'Renda Fixa'!N:N,S130,'Renda Fixa'!I:I,"A")-SUMIFS('Renda Fixa'!O:O,'Renda Fixa'!N:N,S130,'Renda Fixa'!I:I,"R"))=0,"",IF(S130="","",IF(COUNTIF('Renda Fixa'!$N$31:N160,S130)&gt;1,"",R130))),"")</f>
        <v/>
      </c>
      <c r="U130" s="16" t="str">
        <f t="shared" si="5"/>
        <v/>
      </c>
      <c r="V130" s="16" t="str" cm="1">
        <f t="array" ref="V130">IFERROR(INDEX(S:S,U130),"")</f>
        <v/>
      </c>
      <c r="W130" s="16" t="str">
        <f>IF(V130&lt;&gt;"",INDEX('Renda Fixa'!J:J,MATCH(V130,'Renda Fixa'!N:N,0)),"")</f>
        <v/>
      </c>
      <c r="X130" s="17" t="str">
        <f>IF(V130&lt;&gt;"",(SUMIFS('Renda Fixa'!O:O,'Renda Fixa'!N:N,V130,'Renda Fixa'!I:I,"A")-SUMIFS('Renda Fixa'!O:O,'Renda Fixa'!N:N,V130,'Renda Fixa'!I:I,"R"))*VLOOKUP(V130,Tabela2[],2,0),"")</f>
        <v/>
      </c>
      <c r="Y130" s="2" t="str">
        <f>IF(
V130&lt;&gt;"",
(SUMIFS('Renda Fixa'!O:O,'Renda Fixa'!N:N,V130,'Renda Fixa'!I:I,"A")-SUMIFS('Renda Fixa'!O:O,'Renda Fixa'!N:N,V130,'Renda Fixa'!I:I,"R")) *
(VLOOKUP(V130,Tabela2[],2,0) -
(SUMIFS('Renda Fixa'!S:S,'Renda Fixa'!N:N,V130,'Renda Fixa'!I:I,"A")/SUMIFS('Renda Fixa'!O:O,'Renda Fixa'!N:N,V130,'Renda Fixa'!I:I,"A"))),"")</f>
        <v/>
      </c>
    </row>
    <row r="131" spans="3:25" x14ac:dyDescent="0.25">
      <c r="C131" s="16">
        <v>131</v>
      </c>
      <c r="D131" s="16" t="str">
        <f>IFERROR(IF('Renda Variável'!H157&lt;&gt;"",'Renda Variável'!H157,""),"")</f>
        <v/>
      </c>
      <c r="E131" s="16" t="str">
        <f>IFERROR(IF((SUMIFS('Renda Variável'!M:M,'Renda Variável'!H:H,D131,'Renda Variável'!J:J,"C")-SUMIFS('Renda Variável'!M:M,'Renda Variável'!H:H,D131,'Renda Variável'!J:J,"V"))=0,"",IF(D131="","",IF(COUNTIF('Renda Variável'!$H$27:H157,D131)&gt;1,"",C131))),"")</f>
        <v/>
      </c>
      <c r="F131" s="16" t="str">
        <f t="shared" si="4"/>
        <v/>
      </c>
      <c r="G131" s="16" t="str" cm="1">
        <f t="array" ref="G131">IFERROR(INDEX(D:D,F131),"")</f>
        <v/>
      </c>
      <c r="H131" s="16" t="str">
        <f>IF(G131&lt;&gt;"",VLOOKUP(G131,'Renda Variável'!H:I,2,0),"")</f>
        <v/>
      </c>
      <c r="I131" s="17" t="str">
        <f>IF(G131&lt;&gt;"",(SUMIFS('Renda Variável'!M:M,'Renda Variável'!H:H,G131,'Renda Variável'!J:J,"C")-SUMIFS('Renda Variável'!M:M,'Renda Variável'!H:H,G131,'Renda Variável'!J:J,"V"))*VLOOKUP(G131,Tabela1[],2,0),"")</f>
        <v/>
      </c>
      <c r="J131" s="17" t="str">
        <f>IF(
G131&lt;&gt;"",
(SUMIFS('Renda Variável'!M:M,'Renda Variável'!H:H,G131,'Renda Variável'!J:J,"C")-SUMIFS('Renda Variável'!M:M,'Renda Variável'!H:H,G131,'Renda Variável'!J:J,"V")) *
(VLOOKUP(G131,Tabela1[],2,0) -
(SUMIFS('Renda Variável'!Q:Q,'Renda Variável'!H:H,G131,'Renda Variável'!J:J,"C")/SUMIFS('Renda Variável'!M:M,'Renda Variável'!H:H,G131,'Renda Variável'!J:J,"C"))),"")</f>
        <v/>
      </c>
      <c r="R131" s="16">
        <v>131</v>
      </c>
      <c r="S131" s="16" t="str">
        <f>IFERROR(IF('Renda Fixa'!N161&lt;&gt;"",'Renda Fixa'!N161,""),"")</f>
        <v/>
      </c>
      <c r="T131" s="16" t="str">
        <f>IFERROR(IF((SUMIFS('Renda Fixa'!O:O,'Renda Fixa'!N:N,S131,'Renda Fixa'!I:I,"A")-SUMIFS('Renda Fixa'!O:O,'Renda Fixa'!N:N,S131,'Renda Fixa'!I:I,"R"))=0,"",IF(S131="","",IF(COUNTIF('Renda Fixa'!$N$31:N161,S131)&gt;1,"",R131))),"")</f>
        <v/>
      </c>
      <c r="U131" s="16" t="str">
        <f t="shared" si="5"/>
        <v/>
      </c>
      <c r="V131" s="16" t="str" cm="1">
        <f t="array" ref="V131">IFERROR(INDEX(S:S,U131),"")</f>
        <v/>
      </c>
      <c r="W131" s="16" t="str">
        <f>IF(V131&lt;&gt;"",INDEX('Renda Fixa'!J:J,MATCH(V131,'Renda Fixa'!N:N,0)),"")</f>
        <v/>
      </c>
      <c r="X131" s="17" t="str">
        <f>IF(V131&lt;&gt;"",(SUMIFS('Renda Fixa'!O:O,'Renda Fixa'!N:N,V131,'Renda Fixa'!I:I,"A")-SUMIFS('Renda Fixa'!O:O,'Renda Fixa'!N:N,V131,'Renda Fixa'!I:I,"R"))*VLOOKUP(V131,Tabela2[],2,0),"")</f>
        <v/>
      </c>
      <c r="Y131" s="2" t="str">
        <f>IF(
V131&lt;&gt;"",
(SUMIFS('Renda Fixa'!O:O,'Renda Fixa'!N:N,V131,'Renda Fixa'!I:I,"A")-SUMIFS('Renda Fixa'!O:O,'Renda Fixa'!N:N,V131,'Renda Fixa'!I:I,"R")) *
(VLOOKUP(V131,Tabela2[],2,0) -
(SUMIFS('Renda Fixa'!S:S,'Renda Fixa'!N:N,V131,'Renda Fixa'!I:I,"A")/SUMIFS('Renda Fixa'!O:O,'Renda Fixa'!N:N,V131,'Renda Fixa'!I:I,"A"))),"")</f>
        <v/>
      </c>
    </row>
    <row r="132" spans="3:25" x14ac:dyDescent="0.25">
      <c r="C132" s="16">
        <v>132</v>
      </c>
      <c r="D132" s="16" t="str">
        <f>IFERROR(IF('Renda Variável'!H158&lt;&gt;"",'Renda Variável'!H158,""),"")</f>
        <v/>
      </c>
      <c r="E132" s="16" t="str">
        <f>IFERROR(IF((SUMIFS('Renda Variável'!M:M,'Renda Variável'!H:H,D132,'Renda Variável'!J:J,"C")-SUMIFS('Renda Variável'!M:M,'Renda Variável'!H:H,D132,'Renda Variável'!J:J,"V"))=0,"",IF(D132="","",IF(COUNTIF('Renda Variável'!$H$27:H158,D132)&gt;1,"",C132))),"")</f>
        <v/>
      </c>
      <c r="F132" s="16" t="str">
        <f t="shared" si="4"/>
        <v/>
      </c>
      <c r="G132" s="16" t="str" cm="1">
        <f t="array" ref="G132">IFERROR(INDEX(D:D,F132),"")</f>
        <v/>
      </c>
      <c r="H132" s="16" t="str">
        <f>IF(G132&lt;&gt;"",VLOOKUP(G132,'Renda Variável'!H:I,2,0),"")</f>
        <v/>
      </c>
      <c r="I132" s="17" t="str">
        <f>IF(G132&lt;&gt;"",(SUMIFS('Renda Variável'!M:M,'Renda Variável'!H:H,G132,'Renda Variável'!J:J,"C")-SUMIFS('Renda Variável'!M:M,'Renda Variável'!H:H,G132,'Renda Variável'!J:J,"V"))*VLOOKUP(G132,Tabela1[],2,0),"")</f>
        <v/>
      </c>
      <c r="J132" s="17" t="str">
        <f>IF(
G132&lt;&gt;"",
(SUMIFS('Renda Variável'!M:M,'Renda Variável'!H:H,G132,'Renda Variável'!J:J,"C")-SUMIFS('Renda Variável'!M:M,'Renda Variável'!H:H,G132,'Renda Variável'!J:J,"V")) *
(VLOOKUP(G132,Tabela1[],2,0) -
(SUMIFS('Renda Variável'!Q:Q,'Renda Variável'!H:H,G132,'Renda Variável'!J:J,"C")/SUMIFS('Renda Variável'!M:M,'Renda Variável'!H:H,G132,'Renda Variável'!J:J,"C"))),"")</f>
        <v/>
      </c>
      <c r="R132" s="16">
        <v>132</v>
      </c>
      <c r="S132" s="16" t="str">
        <f>IFERROR(IF('Renda Fixa'!N162&lt;&gt;"",'Renda Fixa'!N162,""),"")</f>
        <v/>
      </c>
      <c r="T132" s="16" t="str">
        <f>IFERROR(IF((SUMIFS('Renda Fixa'!O:O,'Renda Fixa'!N:N,S132,'Renda Fixa'!I:I,"A")-SUMIFS('Renda Fixa'!O:O,'Renda Fixa'!N:N,S132,'Renda Fixa'!I:I,"R"))=0,"",IF(S132="","",IF(COUNTIF('Renda Fixa'!$N$31:N162,S132)&gt;1,"",R132))),"")</f>
        <v/>
      </c>
      <c r="U132" s="16" t="str">
        <f t="shared" si="5"/>
        <v/>
      </c>
      <c r="V132" s="16" t="str" cm="1">
        <f t="array" ref="V132">IFERROR(INDEX(S:S,U132),"")</f>
        <v/>
      </c>
      <c r="W132" s="16" t="str">
        <f>IF(V132&lt;&gt;"",INDEX('Renda Fixa'!J:J,MATCH(V132,'Renda Fixa'!N:N,0)),"")</f>
        <v/>
      </c>
      <c r="X132" s="17" t="str">
        <f>IF(V132&lt;&gt;"",(SUMIFS('Renda Fixa'!O:O,'Renda Fixa'!N:N,V132,'Renda Fixa'!I:I,"A")-SUMIFS('Renda Fixa'!O:O,'Renda Fixa'!N:N,V132,'Renda Fixa'!I:I,"R"))*VLOOKUP(V132,Tabela2[],2,0),"")</f>
        <v/>
      </c>
      <c r="Y132" s="2" t="str">
        <f>IF(
V132&lt;&gt;"",
(SUMIFS('Renda Fixa'!O:O,'Renda Fixa'!N:N,V132,'Renda Fixa'!I:I,"A")-SUMIFS('Renda Fixa'!O:O,'Renda Fixa'!N:N,V132,'Renda Fixa'!I:I,"R")) *
(VLOOKUP(V132,Tabela2[],2,0) -
(SUMIFS('Renda Fixa'!S:S,'Renda Fixa'!N:N,V132,'Renda Fixa'!I:I,"A")/SUMIFS('Renda Fixa'!O:O,'Renda Fixa'!N:N,V132,'Renda Fixa'!I:I,"A"))),"")</f>
        <v/>
      </c>
    </row>
    <row r="133" spans="3:25" x14ac:dyDescent="0.25">
      <c r="C133" s="16">
        <v>133</v>
      </c>
      <c r="D133" s="16" t="str">
        <f>IFERROR(IF('Renda Variável'!H159&lt;&gt;"",'Renda Variável'!H159,""),"")</f>
        <v/>
      </c>
      <c r="E133" s="16" t="str">
        <f>IFERROR(IF((SUMIFS('Renda Variável'!M:M,'Renda Variável'!H:H,D133,'Renda Variável'!J:J,"C")-SUMIFS('Renda Variável'!M:M,'Renda Variável'!H:H,D133,'Renda Variável'!J:J,"V"))=0,"",IF(D133="","",IF(COUNTIF('Renda Variável'!$H$27:H159,D133)&gt;1,"",C133))),"")</f>
        <v/>
      </c>
      <c r="F133" s="16" t="str">
        <f t="shared" si="4"/>
        <v/>
      </c>
      <c r="G133" s="16" t="str" cm="1">
        <f t="array" ref="G133">IFERROR(INDEX(D:D,F133),"")</f>
        <v/>
      </c>
      <c r="H133" s="16" t="str">
        <f>IF(G133&lt;&gt;"",VLOOKUP(G133,'Renda Variável'!H:I,2,0),"")</f>
        <v/>
      </c>
      <c r="I133" s="17" t="str">
        <f>IF(G133&lt;&gt;"",(SUMIFS('Renda Variável'!M:M,'Renda Variável'!H:H,G133,'Renda Variável'!J:J,"C")-SUMIFS('Renda Variável'!M:M,'Renda Variável'!H:H,G133,'Renda Variável'!J:J,"V"))*VLOOKUP(G133,Tabela1[],2,0),"")</f>
        <v/>
      </c>
      <c r="J133" s="17" t="str">
        <f>IF(
G133&lt;&gt;"",
(SUMIFS('Renda Variável'!M:M,'Renda Variável'!H:H,G133,'Renda Variável'!J:J,"C")-SUMIFS('Renda Variável'!M:M,'Renda Variável'!H:H,G133,'Renda Variável'!J:J,"V")) *
(VLOOKUP(G133,Tabela1[],2,0) -
(SUMIFS('Renda Variável'!Q:Q,'Renda Variável'!H:H,G133,'Renda Variável'!J:J,"C")/SUMIFS('Renda Variável'!M:M,'Renda Variável'!H:H,G133,'Renda Variável'!J:J,"C"))),"")</f>
        <v/>
      </c>
      <c r="R133" s="16">
        <v>133</v>
      </c>
      <c r="S133" s="16" t="str">
        <f>IFERROR(IF('Renda Fixa'!N163&lt;&gt;"",'Renda Fixa'!N163,""),"")</f>
        <v/>
      </c>
      <c r="T133" s="16" t="str">
        <f>IFERROR(IF((SUMIFS('Renda Fixa'!O:O,'Renda Fixa'!N:N,S133,'Renda Fixa'!I:I,"A")-SUMIFS('Renda Fixa'!O:O,'Renda Fixa'!N:N,S133,'Renda Fixa'!I:I,"R"))=0,"",IF(S133="","",IF(COUNTIF('Renda Fixa'!$N$31:N163,S133)&gt;1,"",R133))),"")</f>
        <v/>
      </c>
      <c r="U133" s="16" t="str">
        <f t="shared" si="5"/>
        <v/>
      </c>
      <c r="V133" s="16" t="str" cm="1">
        <f t="array" ref="V133">IFERROR(INDEX(S:S,U133),"")</f>
        <v/>
      </c>
      <c r="W133" s="16" t="str">
        <f>IF(V133&lt;&gt;"",INDEX('Renda Fixa'!J:J,MATCH(V133,'Renda Fixa'!N:N,0)),"")</f>
        <v/>
      </c>
      <c r="X133" s="17" t="str">
        <f>IF(V133&lt;&gt;"",(SUMIFS('Renda Fixa'!O:O,'Renda Fixa'!N:N,V133,'Renda Fixa'!I:I,"A")-SUMIFS('Renda Fixa'!O:O,'Renda Fixa'!N:N,V133,'Renda Fixa'!I:I,"R"))*VLOOKUP(V133,Tabela2[],2,0),"")</f>
        <v/>
      </c>
      <c r="Y133" s="2" t="str">
        <f>IF(
V133&lt;&gt;"",
(SUMIFS('Renda Fixa'!O:O,'Renda Fixa'!N:N,V133,'Renda Fixa'!I:I,"A")-SUMIFS('Renda Fixa'!O:O,'Renda Fixa'!N:N,V133,'Renda Fixa'!I:I,"R")) *
(VLOOKUP(V133,Tabela2[],2,0) -
(SUMIFS('Renda Fixa'!S:S,'Renda Fixa'!N:N,V133,'Renda Fixa'!I:I,"A")/SUMIFS('Renda Fixa'!O:O,'Renda Fixa'!N:N,V133,'Renda Fixa'!I:I,"A"))),"")</f>
        <v/>
      </c>
    </row>
    <row r="134" spans="3:25" x14ac:dyDescent="0.25">
      <c r="C134" s="16">
        <v>134</v>
      </c>
      <c r="D134" s="16" t="str">
        <f>IFERROR(IF('Renda Variável'!H160&lt;&gt;"",'Renda Variável'!H160,""),"")</f>
        <v/>
      </c>
      <c r="E134" s="16" t="str">
        <f>IFERROR(IF((SUMIFS('Renda Variável'!M:M,'Renda Variável'!H:H,D134,'Renda Variável'!J:J,"C")-SUMIFS('Renda Variável'!M:M,'Renda Variável'!H:H,D134,'Renda Variável'!J:J,"V"))=0,"",IF(D134="","",IF(COUNTIF('Renda Variável'!$H$27:H160,D134)&gt;1,"",C134))),"")</f>
        <v/>
      </c>
      <c r="F134" s="16" t="str">
        <f t="shared" si="4"/>
        <v/>
      </c>
      <c r="G134" s="16" t="str" cm="1">
        <f t="array" ref="G134">IFERROR(INDEX(D:D,F134),"")</f>
        <v/>
      </c>
      <c r="H134" s="16" t="str">
        <f>IF(G134&lt;&gt;"",VLOOKUP(G134,'Renda Variável'!H:I,2,0),"")</f>
        <v/>
      </c>
      <c r="I134" s="17" t="str">
        <f>IF(G134&lt;&gt;"",(SUMIFS('Renda Variável'!M:M,'Renda Variável'!H:H,G134,'Renda Variável'!J:J,"C")-SUMIFS('Renda Variável'!M:M,'Renda Variável'!H:H,G134,'Renda Variável'!J:J,"V"))*VLOOKUP(G134,Tabela1[],2,0),"")</f>
        <v/>
      </c>
      <c r="J134" s="17" t="str">
        <f>IF(
G134&lt;&gt;"",
(SUMIFS('Renda Variável'!M:M,'Renda Variável'!H:H,G134,'Renda Variável'!J:J,"C")-SUMIFS('Renda Variável'!M:M,'Renda Variável'!H:H,G134,'Renda Variável'!J:J,"V")) *
(VLOOKUP(G134,Tabela1[],2,0) -
(SUMIFS('Renda Variável'!Q:Q,'Renda Variável'!H:H,G134,'Renda Variável'!J:J,"C")/SUMIFS('Renda Variável'!M:M,'Renda Variável'!H:H,G134,'Renda Variável'!J:J,"C"))),"")</f>
        <v/>
      </c>
      <c r="R134" s="16">
        <v>134</v>
      </c>
      <c r="S134" s="16" t="str">
        <f>IFERROR(IF('Renda Fixa'!N164&lt;&gt;"",'Renda Fixa'!N164,""),"")</f>
        <v/>
      </c>
      <c r="T134" s="16" t="str">
        <f>IFERROR(IF((SUMIFS('Renda Fixa'!O:O,'Renda Fixa'!N:N,S134,'Renda Fixa'!I:I,"A")-SUMIFS('Renda Fixa'!O:O,'Renda Fixa'!N:N,S134,'Renda Fixa'!I:I,"R"))=0,"",IF(S134="","",IF(COUNTIF('Renda Fixa'!$N$31:N164,S134)&gt;1,"",R134))),"")</f>
        <v/>
      </c>
      <c r="U134" s="16" t="str">
        <f t="shared" si="5"/>
        <v/>
      </c>
      <c r="V134" s="16" t="str" cm="1">
        <f t="array" ref="V134">IFERROR(INDEX(S:S,U134),"")</f>
        <v/>
      </c>
      <c r="W134" s="16" t="str">
        <f>IF(V134&lt;&gt;"",INDEX('Renda Fixa'!J:J,MATCH(V134,'Renda Fixa'!N:N,0)),"")</f>
        <v/>
      </c>
      <c r="X134" s="17" t="str">
        <f>IF(V134&lt;&gt;"",(SUMIFS('Renda Fixa'!O:O,'Renda Fixa'!N:N,V134,'Renda Fixa'!I:I,"A")-SUMIFS('Renda Fixa'!O:O,'Renda Fixa'!N:N,V134,'Renda Fixa'!I:I,"R"))*VLOOKUP(V134,Tabela2[],2,0),"")</f>
        <v/>
      </c>
      <c r="Y134" s="2" t="str">
        <f>IF(
V134&lt;&gt;"",
(SUMIFS('Renda Fixa'!O:O,'Renda Fixa'!N:N,V134,'Renda Fixa'!I:I,"A")-SUMIFS('Renda Fixa'!O:O,'Renda Fixa'!N:N,V134,'Renda Fixa'!I:I,"R")) *
(VLOOKUP(V134,Tabela2[],2,0) -
(SUMIFS('Renda Fixa'!S:S,'Renda Fixa'!N:N,V134,'Renda Fixa'!I:I,"A")/SUMIFS('Renda Fixa'!O:O,'Renda Fixa'!N:N,V134,'Renda Fixa'!I:I,"A"))),"")</f>
        <v/>
      </c>
    </row>
    <row r="135" spans="3:25" x14ac:dyDescent="0.25">
      <c r="C135" s="16">
        <v>135</v>
      </c>
      <c r="D135" s="16" t="str">
        <f>IFERROR(IF('Renda Variável'!H161&lt;&gt;"",'Renda Variável'!H161,""),"")</f>
        <v/>
      </c>
      <c r="E135" s="16" t="str">
        <f>IFERROR(IF((SUMIFS('Renda Variável'!M:M,'Renda Variável'!H:H,D135,'Renda Variável'!J:J,"C")-SUMIFS('Renda Variável'!M:M,'Renda Variável'!H:H,D135,'Renda Variável'!J:J,"V"))=0,"",IF(D135="","",IF(COUNTIF('Renda Variável'!$H$27:H161,D135)&gt;1,"",C135))),"")</f>
        <v/>
      </c>
      <c r="F135" s="16" t="str">
        <f t="shared" si="4"/>
        <v/>
      </c>
      <c r="G135" s="16" t="str" cm="1">
        <f t="array" ref="G135">IFERROR(INDEX(D:D,F135),"")</f>
        <v/>
      </c>
      <c r="H135" s="16" t="str">
        <f>IF(G135&lt;&gt;"",VLOOKUP(G135,'Renda Variável'!H:I,2,0),"")</f>
        <v/>
      </c>
      <c r="I135" s="17" t="str">
        <f>IF(G135&lt;&gt;"",(SUMIFS('Renda Variável'!M:M,'Renda Variável'!H:H,G135,'Renda Variável'!J:J,"C")-SUMIFS('Renda Variável'!M:M,'Renda Variável'!H:H,G135,'Renda Variável'!J:J,"V"))*VLOOKUP(G135,Tabela1[],2,0),"")</f>
        <v/>
      </c>
      <c r="J135" s="17" t="str">
        <f>IF(
G135&lt;&gt;"",
(SUMIFS('Renda Variável'!M:M,'Renda Variável'!H:H,G135,'Renda Variável'!J:J,"C")-SUMIFS('Renda Variável'!M:M,'Renda Variável'!H:H,G135,'Renda Variável'!J:J,"V")) *
(VLOOKUP(G135,Tabela1[],2,0) -
(SUMIFS('Renda Variável'!Q:Q,'Renda Variável'!H:H,G135,'Renda Variável'!J:J,"C")/SUMIFS('Renda Variável'!M:M,'Renda Variável'!H:H,G135,'Renda Variável'!J:J,"C"))),"")</f>
        <v/>
      </c>
      <c r="R135" s="16">
        <v>135</v>
      </c>
      <c r="S135" s="16" t="str">
        <f>IFERROR(IF('Renda Fixa'!N165&lt;&gt;"",'Renda Fixa'!N165,""),"")</f>
        <v/>
      </c>
      <c r="T135" s="16" t="str">
        <f>IFERROR(IF((SUMIFS('Renda Fixa'!O:O,'Renda Fixa'!N:N,S135,'Renda Fixa'!I:I,"A")-SUMIFS('Renda Fixa'!O:O,'Renda Fixa'!N:N,S135,'Renda Fixa'!I:I,"R"))=0,"",IF(S135="","",IF(COUNTIF('Renda Fixa'!$N$31:N165,S135)&gt;1,"",R135))),"")</f>
        <v/>
      </c>
      <c r="U135" s="16" t="str">
        <f t="shared" si="5"/>
        <v/>
      </c>
      <c r="V135" s="16" t="str" cm="1">
        <f t="array" ref="V135">IFERROR(INDEX(S:S,U135),"")</f>
        <v/>
      </c>
      <c r="W135" s="16" t="str">
        <f>IF(V135&lt;&gt;"",INDEX('Renda Fixa'!J:J,MATCH(V135,'Renda Fixa'!N:N,0)),"")</f>
        <v/>
      </c>
      <c r="X135" s="17" t="str">
        <f>IF(V135&lt;&gt;"",(SUMIFS('Renda Fixa'!O:O,'Renda Fixa'!N:N,V135,'Renda Fixa'!I:I,"A")-SUMIFS('Renda Fixa'!O:O,'Renda Fixa'!N:N,V135,'Renda Fixa'!I:I,"R"))*VLOOKUP(V135,Tabela2[],2,0),"")</f>
        <v/>
      </c>
      <c r="Y135" s="2" t="str">
        <f>IF(
V135&lt;&gt;"",
(SUMIFS('Renda Fixa'!O:O,'Renda Fixa'!N:N,V135,'Renda Fixa'!I:I,"A")-SUMIFS('Renda Fixa'!O:O,'Renda Fixa'!N:N,V135,'Renda Fixa'!I:I,"R")) *
(VLOOKUP(V135,Tabela2[],2,0) -
(SUMIFS('Renda Fixa'!S:S,'Renda Fixa'!N:N,V135,'Renda Fixa'!I:I,"A")/SUMIFS('Renda Fixa'!O:O,'Renda Fixa'!N:N,V135,'Renda Fixa'!I:I,"A"))),"")</f>
        <v/>
      </c>
    </row>
    <row r="136" spans="3:25" x14ac:dyDescent="0.25">
      <c r="C136" s="16">
        <v>136</v>
      </c>
      <c r="D136" s="16" t="str">
        <f>IFERROR(IF('Renda Variável'!H162&lt;&gt;"",'Renda Variável'!H162,""),"")</f>
        <v/>
      </c>
      <c r="E136" s="16" t="str">
        <f>IFERROR(IF((SUMIFS('Renda Variável'!M:M,'Renda Variável'!H:H,D136,'Renda Variável'!J:J,"C")-SUMIFS('Renda Variável'!M:M,'Renda Variável'!H:H,D136,'Renda Variável'!J:J,"V"))=0,"",IF(D136="","",IF(COUNTIF('Renda Variável'!$H$27:H162,D136)&gt;1,"",C136))),"")</f>
        <v/>
      </c>
      <c r="F136" s="16" t="str">
        <f t="shared" si="4"/>
        <v/>
      </c>
      <c r="G136" s="16" t="str" cm="1">
        <f t="array" ref="G136">IFERROR(INDEX(D:D,F136),"")</f>
        <v/>
      </c>
      <c r="H136" s="16" t="str">
        <f>IF(G136&lt;&gt;"",VLOOKUP(G136,'Renda Variável'!H:I,2,0),"")</f>
        <v/>
      </c>
      <c r="I136" s="17" t="str">
        <f>IF(G136&lt;&gt;"",(SUMIFS('Renda Variável'!M:M,'Renda Variável'!H:H,G136,'Renda Variável'!J:J,"C")-SUMIFS('Renda Variável'!M:M,'Renda Variável'!H:H,G136,'Renda Variável'!J:J,"V"))*VLOOKUP(G136,Tabela1[],2,0),"")</f>
        <v/>
      </c>
      <c r="J136" s="17" t="str">
        <f>IF(
G136&lt;&gt;"",
(SUMIFS('Renda Variável'!M:M,'Renda Variável'!H:H,G136,'Renda Variável'!J:J,"C")-SUMIFS('Renda Variável'!M:M,'Renda Variável'!H:H,G136,'Renda Variável'!J:J,"V")) *
(VLOOKUP(G136,Tabela1[],2,0) -
(SUMIFS('Renda Variável'!Q:Q,'Renda Variável'!H:H,G136,'Renda Variável'!J:J,"C")/SUMIFS('Renda Variável'!M:M,'Renda Variável'!H:H,G136,'Renda Variável'!J:J,"C"))),"")</f>
        <v/>
      </c>
      <c r="R136" s="16">
        <v>136</v>
      </c>
      <c r="S136" s="16" t="str">
        <f>IFERROR(IF('Renda Fixa'!N166&lt;&gt;"",'Renda Fixa'!N166,""),"")</f>
        <v/>
      </c>
      <c r="T136" s="16" t="str">
        <f>IFERROR(IF((SUMIFS('Renda Fixa'!O:O,'Renda Fixa'!N:N,S136,'Renda Fixa'!I:I,"A")-SUMIFS('Renda Fixa'!O:O,'Renda Fixa'!N:N,S136,'Renda Fixa'!I:I,"R"))=0,"",IF(S136="","",IF(COUNTIF('Renda Fixa'!$N$31:N166,S136)&gt;1,"",R136))),"")</f>
        <v/>
      </c>
      <c r="U136" s="16" t="str">
        <f t="shared" si="5"/>
        <v/>
      </c>
      <c r="V136" s="16" t="str" cm="1">
        <f t="array" ref="V136">IFERROR(INDEX(S:S,U136),"")</f>
        <v/>
      </c>
      <c r="W136" s="16" t="str">
        <f>IF(V136&lt;&gt;"",INDEX('Renda Fixa'!J:J,MATCH(V136,'Renda Fixa'!N:N,0)),"")</f>
        <v/>
      </c>
      <c r="X136" s="17" t="str">
        <f>IF(V136&lt;&gt;"",(SUMIFS('Renda Fixa'!O:O,'Renda Fixa'!N:N,V136,'Renda Fixa'!I:I,"A")-SUMIFS('Renda Fixa'!O:O,'Renda Fixa'!N:N,V136,'Renda Fixa'!I:I,"R"))*VLOOKUP(V136,Tabela2[],2,0),"")</f>
        <v/>
      </c>
      <c r="Y136" s="2" t="str">
        <f>IF(
V136&lt;&gt;"",
(SUMIFS('Renda Fixa'!O:O,'Renda Fixa'!N:N,V136,'Renda Fixa'!I:I,"A")-SUMIFS('Renda Fixa'!O:O,'Renda Fixa'!N:N,V136,'Renda Fixa'!I:I,"R")) *
(VLOOKUP(V136,Tabela2[],2,0) -
(SUMIFS('Renda Fixa'!S:S,'Renda Fixa'!N:N,V136,'Renda Fixa'!I:I,"A")/SUMIFS('Renda Fixa'!O:O,'Renda Fixa'!N:N,V136,'Renda Fixa'!I:I,"A"))),"")</f>
        <v/>
      </c>
    </row>
    <row r="137" spans="3:25" x14ac:dyDescent="0.25">
      <c r="C137" s="16">
        <v>137</v>
      </c>
      <c r="D137" s="16" t="str">
        <f>IFERROR(IF('Renda Variável'!H163&lt;&gt;"",'Renda Variável'!H163,""),"")</f>
        <v/>
      </c>
      <c r="E137" s="16" t="str">
        <f>IFERROR(IF((SUMIFS('Renda Variável'!M:M,'Renda Variável'!H:H,D137,'Renda Variável'!J:J,"C")-SUMIFS('Renda Variável'!M:M,'Renda Variável'!H:H,D137,'Renda Variável'!J:J,"V"))=0,"",IF(D137="","",IF(COUNTIF('Renda Variável'!$H$27:H163,D137)&gt;1,"",C137))),"")</f>
        <v/>
      </c>
      <c r="F137" s="16" t="str">
        <f t="shared" si="4"/>
        <v/>
      </c>
      <c r="G137" s="16" t="str" cm="1">
        <f t="array" ref="G137">IFERROR(INDEX(D:D,F137),"")</f>
        <v/>
      </c>
      <c r="H137" s="16" t="str">
        <f>IF(G137&lt;&gt;"",VLOOKUP(G137,'Renda Variável'!H:I,2,0),"")</f>
        <v/>
      </c>
      <c r="I137" s="17" t="str">
        <f>IF(G137&lt;&gt;"",(SUMIFS('Renda Variável'!M:M,'Renda Variável'!H:H,G137,'Renda Variável'!J:J,"C")-SUMIFS('Renda Variável'!M:M,'Renda Variável'!H:H,G137,'Renda Variável'!J:J,"V"))*VLOOKUP(G137,Tabela1[],2,0),"")</f>
        <v/>
      </c>
      <c r="J137" s="17" t="str">
        <f>IF(
G137&lt;&gt;"",
(SUMIFS('Renda Variável'!M:M,'Renda Variável'!H:H,G137,'Renda Variável'!J:J,"C")-SUMIFS('Renda Variável'!M:M,'Renda Variável'!H:H,G137,'Renda Variável'!J:J,"V")) *
(VLOOKUP(G137,Tabela1[],2,0) -
(SUMIFS('Renda Variável'!Q:Q,'Renda Variável'!H:H,G137,'Renda Variável'!J:J,"C")/SUMIFS('Renda Variável'!M:M,'Renda Variável'!H:H,G137,'Renda Variável'!J:J,"C"))),"")</f>
        <v/>
      </c>
      <c r="R137" s="16">
        <v>137</v>
      </c>
      <c r="S137" s="16" t="str">
        <f>IFERROR(IF('Renda Fixa'!N167&lt;&gt;"",'Renda Fixa'!N167,""),"")</f>
        <v/>
      </c>
      <c r="T137" s="16" t="str">
        <f>IFERROR(IF((SUMIFS('Renda Fixa'!O:O,'Renda Fixa'!N:N,S137,'Renda Fixa'!I:I,"A")-SUMIFS('Renda Fixa'!O:O,'Renda Fixa'!N:N,S137,'Renda Fixa'!I:I,"R"))=0,"",IF(S137="","",IF(COUNTIF('Renda Fixa'!$N$31:N167,S137)&gt;1,"",R137))),"")</f>
        <v/>
      </c>
      <c r="U137" s="16" t="str">
        <f t="shared" si="5"/>
        <v/>
      </c>
      <c r="V137" s="16" t="str" cm="1">
        <f t="array" ref="V137">IFERROR(INDEX(S:S,U137),"")</f>
        <v/>
      </c>
      <c r="W137" s="16" t="str">
        <f>IF(V137&lt;&gt;"",INDEX('Renda Fixa'!J:J,MATCH(V137,'Renda Fixa'!N:N,0)),"")</f>
        <v/>
      </c>
      <c r="X137" s="17" t="str">
        <f>IF(V137&lt;&gt;"",(SUMIFS('Renda Fixa'!O:O,'Renda Fixa'!N:N,V137,'Renda Fixa'!I:I,"A")-SUMIFS('Renda Fixa'!O:O,'Renda Fixa'!N:N,V137,'Renda Fixa'!I:I,"R"))*VLOOKUP(V137,Tabela2[],2,0),"")</f>
        <v/>
      </c>
      <c r="Y137" s="2" t="str">
        <f>IF(
V137&lt;&gt;"",
(SUMIFS('Renda Fixa'!O:O,'Renda Fixa'!N:N,V137,'Renda Fixa'!I:I,"A")-SUMIFS('Renda Fixa'!O:O,'Renda Fixa'!N:N,V137,'Renda Fixa'!I:I,"R")) *
(VLOOKUP(V137,Tabela2[],2,0) -
(SUMIFS('Renda Fixa'!S:S,'Renda Fixa'!N:N,V137,'Renda Fixa'!I:I,"A")/SUMIFS('Renda Fixa'!O:O,'Renda Fixa'!N:N,V137,'Renda Fixa'!I:I,"A"))),"")</f>
        <v/>
      </c>
    </row>
    <row r="138" spans="3:25" x14ac:dyDescent="0.25">
      <c r="C138" s="16">
        <v>138</v>
      </c>
      <c r="D138" s="16" t="str">
        <f>IFERROR(IF('Renda Variável'!H164&lt;&gt;"",'Renda Variável'!H164,""),"")</f>
        <v/>
      </c>
      <c r="E138" s="16" t="str">
        <f>IFERROR(IF((SUMIFS('Renda Variável'!M:M,'Renda Variável'!H:H,D138,'Renda Variável'!J:J,"C")-SUMIFS('Renda Variável'!M:M,'Renda Variável'!H:H,D138,'Renda Variável'!J:J,"V"))=0,"",IF(D138="","",IF(COUNTIF('Renda Variável'!$H$27:H164,D138)&gt;1,"",C138))),"")</f>
        <v/>
      </c>
      <c r="F138" s="16" t="str">
        <f t="shared" si="4"/>
        <v/>
      </c>
      <c r="G138" s="16" t="str" cm="1">
        <f t="array" ref="G138">IFERROR(INDEX(D:D,F138),"")</f>
        <v/>
      </c>
      <c r="H138" s="16" t="str">
        <f>IF(G138&lt;&gt;"",VLOOKUP(G138,'Renda Variável'!H:I,2,0),"")</f>
        <v/>
      </c>
      <c r="I138" s="17" t="str">
        <f>IF(G138&lt;&gt;"",(SUMIFS('Renda Variável'!M:M,'Renda Variável'!H:H,G138,'Renda Variável'!J:J,"C")-SUMIFS('Renda Variável'!M:M,'Renda Variável'!H:H,G138,'Renda Variável'!J:J,"V"))*VLOOKUP(G138,Tabela1[],2,0),"")</f>
        <v/>
      </c>
      <c r="J138" s="17" t="str">
        <f>IF(
G138&lt;&gt;"",
(SUMIFS('Renda Variável'!M:M,'Renda Variável'!H:H,G138,'Renda Variável'!J:J,"C")-SUMIFS('Renda Variável'!M:M,'Renda Variável'!H:H,G138,'Renda Variável'!J:J,"V")) *
(VLOOKUP(G138,Tabela1[],2,0) -
(SUMIFS('Renda Variável'!Q:Q,'Renda Variável'!H:H,G138,'Renda Variável'!J:J,"C")/SUMIFS('Renda Variável'!M:M,'Renda Variável'!H:H,G138,'Renda Variável'!J:J,"C"))),"")</f>
        <v/>
      </c>
      <c r="R138" s="16">
        <v>138</v>
      </c>
      <c r="S138" s="16" t="str">
        <f>IFERROR(IF('Renda Fixa'!N168&lt;&gt;"",'Renda Fixa'!N168,""),"")</f>
        <v/>
      </c>
      <c r="T138" s="16" t="str">
        <f>IFERROR(IF((SUMIFS('Renda Fixa'!O:O,'Renda Fixa'!N:N,S138,'Renda Fixa'!I:I,"A")-SUMIFS('Renda Fixa'!O:O,'Renda Fixa'!N:N,S138,'Renda Fixa'!I:I,"R"))=0,"",IF(S138="","",IF(COUNTIF('Renda Fixa'!$N$31:N168,S138)&gt;1,"",R138))),"")</f>
        <v/>
      </c>
      <c r="U138" s="16" t="str">
        <f t="shared" si="5"/>
        <v/>
      </c>
      <c r="V138" s="16" t="str" cm="1">
        <f t="array" ref="V138">IFERROR(INDEX(S:S,U138),"")</f>
        <v/>
      </c>
      <c r="W138" s="16" t="str">
        <f>IF(V138&lt;&gt;"",INDEX('Renda Fixa'!J:J,MATCH(V138,'Renda Fixa'!N:N,0)),"")</f>
        <v/>
      </c>
      <c r="X138" s="17" t="str">
        <f>IF(V138&lt;&gt;"",(SUMIFS('Renda Fixa'!O:O,'Renda Fixa'!N:N,V138,'Renda Fixa'!I:I,"A")-SUMIFS('Renda Fixa'!O:O,'Renda Fixa'!N:N,V138,'Renda Fixa'!I:I,"R"))*VLOOKUP(V138,Tabela2[],2,0),"")</f>
        <v/>
      </c>
      <c r="Y138" s="2" t="str">
        <f>IF(
V138&lt;&gt;"",
(SUMIFS('Renda Fixa'!O:O,'Renda Fixa'!N:N,V138,'Renda Fixa'!I:I,"A")-SUMIFS('Renda Fixa'!O:O,'Renda Fixa'!N:N,V138,'Renda Fixa'!I:I,"R")) *
(VLOOKUP(V138,Tabela2[],2,0) -
(SUMIFS('Renda Fixa'!S:S,'Renda Fixa'!N:N,V138,'Renda Fixa'!I:I,"A")/SUMIFS('Renda Fixa'!O:O,'Renda Fixa'!N:N,V138,'Renda Fixa'!I:I,"A"))),"")</f>
        <v/>
      </c>
    </row>
    <row r="139" spans="3:25" x14ac:dyDescent="0.25">
      <c r="C139" s="16">
        <v>139</v>
      </c>
      <c r="D139" s="16" t="str">
        <f>IFERROR(IF('Renda Variável'!H165&lt;&gt;"",'Renda Variável'!H165,""),"")</f>
        <v/>
      </c>
      <c r="E139" s="16" t="str">
        <f>IFERROR(IF((SUMIFS('Renda Variável'!M:M,'Renda Variável'!H:H,D139,'Renda Variável'!J:J,"C")-SUMIFS('Renda Variável'!M:M,'Renda Variável'!H:H,D139,'Renda Variável'!J:J,"V"))=0,"",IF(D139="","",IF(COUNTIF('Renda Variável'!$H$27:H165,D139)&gt;1,"",C139))),"")</f>
        <v/>
      </c>
      <c r="F139" s="16" t="str">
        <f t="shared" si="4"/>
        <v/>
      </c>
      <c r="G139" s="16" t="str" cm="1">
        <f t="array" ref="G139">IFERROR(INDEX(D:D,F139),"")</f>
        <v/>
      </c>
      <c r="H139" s="16" t="str">
        <f>IF(G139&lt;&gt;"",VLOOKUP(G139,'Renda Variável'!H:I,2,0),"")</f>
        <v/>
      </c>
      <c r="I139" s="17" t="str">
        <f>IF(G139&lt;&gt;"",(SUMIFS('Renda Variável'!M:M,'Renda Variável'!H:H,G139,'Renda Variável'!J:J,"C")-SUMIFS('Renda Variável'!M:M,'Renda Variável'!H:H,G139,'Renda Variável'!J:J,"V"))*VLOOKUP(G139,Tabela1[],2,0),"")</f>
        <v/>
      </c>
      <c r="J139" s="17" t="str">
        <f>IF(
G139&lt;&gt;"",
(SUMIFS('Renda Variável'!M:M,'Renda Variável'!H:H,G139,'Renda Variável'!J:J,"C")-SUMIFS('Renda Variável'!M:M,'Renda Variável'!H:H,G139,'Renda Variável'!J:J,"V")) *
(VLOOKUP(G139,Tabela1[],2,0) -
(SUMIFS('Renda Variável'!Q:Q,'Renda Variável'!H:H,G139,'Renda Variável'!J:J,"C")/SUMIFS('Renda Variável'!M:M,'Renda Variável'!H:H,G139,'Renda Variável'!J:J,"C"))),"")</f>
        <v/>
      </c>
      <c r="R139" s="16">
        <v>139</v>
      </c>
      <c r="S139" s="16" t="str">
        <f>IFERROR(IF('Renda Fixa'!N169&lt;&gt;"",'Renda Fixa'!N169,""),"")</f>
        <v/>
      </c>
      <c r="T139" s="16" t="str">
        <f>IFERROR(IF((SUMIFS('Renda Fixa'!O:O,'Renda Fixa'!N:N,S139,'Renda Fixa'!I:I,"A")-SUMIFS('Renda Fixa'!O:O,'Renda Fixa'!N:N,S139,'Renda Fixa'!I:I,"R"))=0,"",IF(S139="","",IF(COUNTIF('Renda Fixa'!$N$31:N169,S139)&gt;1,"",R139))),"")</f>
        <v/>
      </c>
      <c r="U139" s="16" t="str">
        <f t="shared" si="5"/>
        <v/>
      </c>
      <c r="V139" s="16" t="str" cm="1">
        <f t="array" ref="V139">IFERROR(INDEX(S:S,U139),"")</f>
        <v/>
      </c>
      <c r="W139" s="16" t="str">
        <f>IF(V139&lt;&gt;"",INDEX('Renda Fixa'!J:J,MATCH(V139,'Renda Fixa'!N:N,0)),"")</f>
        <v/>
      </c>
      <c r="X139" s="17" t="str">
        <f>IF(V139&lt;&gt;"",(SUMIFS('Renda Fixa'!O:O,'Renda Fixa'!N:N,V139,'Renda Fixa'!I:I,"A")-SUMIFS('Renda Fixa'!O:O,'Renda Fixa'!N:N,V139,'Renda Fixa'!I:I,"R"))*VLOOKUP(V139,Tabela2[],2,0),"")</f>
        <v/>
      </c>
      <c r="Y139" s="2" t="str">
        <f>IF(
V139&lt;&gt;"",
(SUMIFS('Renda Fixa'!O:O,'Renda Fixa'!N:N,V139,'Renda Fixa'!I:I,"A")-SUMIFS('Renda Fixa'!O:O,'Renda Fixa'!N:N,V139,'Renda Fixa'!I:I,"R")) *
(VLOOKUP(V139,Tabela2[],2,0) -
(SUMIFS('Renda Fixa'!S:S,'Renda Fixa'!N:N,V139,'Renda Fixa'!I:I,"A")/SUMIFS('Renda Fixa'!O:O,'Renda Fixa'!N:N,V139,'Renda Fixa'!I:I,"A"))),"")</f>
        <v/>
      </c>
    </row>
    <row r="140" spans="3:25" x14ac:dyDescent="0.25">
      <c r="C140" s="16">
        <v>140</v>
      </c>
      <c r="D140" s="16" t="str">
        <f>IFERROR(IF('Renda Variável'!H166&lt;&gt;"",'Renda Variável'!H166,""),"")</f>
        <v/>
      </c>
      <c r="E140" s="16" t="str">
        <f>IFERROR(IF((SUMIFS('Renda Variável'!M:M,'Renda Variável'!H:H,D140,'Renda Variável'!J:J,"C")-SUMIFS('Renda Variável'!M:M,'Renda Variável'!H:H,D140,'Renda Variável'!J:J,"V"))=0,"",IF(D140="","",IF(COUNTIF('Renda Variável'!$H$27:H166,D140)&gt;1,"",C140))),"")</f>
        <v/>
      </c>
      <c r="F140" s="16" t="str">
        <f t="shared" si="4"/>
        <v/>
      </c>
      <c r="G140" s="16" t="str" cm="1">
        <f t="array" ref="G140">IFERROR(INDEX(D:D,F140),"")</f>
        <v/>
      </c>
      <c r="H140" s="16" t="str">
        <f>IF(G140&lt;&gt;"",VLOOKUP(G140,'Renda Variável'!H:I,2,0),"")</f>
        <v/>
      </c>
      <c r="I140" s="17" t="str">
        <f>IF(G140&lt;&gt;"",(SUMIFS('Renda Variável'!M:M,'Renda Variável'!H:H,G140,'Renda Variável'!J:J,"C")-SUMIFS('Renda Variável'!M:M,'Renda Variável'!H:H,G140,'Renda Variável'!J:J,"V"))*VLOOKUP(G140,Tabela1[],2,0),"")</f>
        <v/>
      </c>
      <c r="J140" s="17" t="str">
        <f>IF(
G140&lt;&gt;"",
(SUMIFS('Renda Variável'!M:M,'Renda Variável'!H:H,G140,'Renda Variável'!J:J,"C")-SUMIFS('Renda Variável'!M:M,'Renda Variável'!H:H,G140,'Renda Variável'!J:J,"V")) *
(VLOOKUP(G140,Tabela1[],2,0) -
(SUMIFS('Renda Variável'!Q:Q,'Renda Variável'!H:H,G140,'Renda Variável'!J:J,"C")/SUMIFS('Renda Variável'!M:M,'Renda Variável'!H:H,G140,'Renda Variável'!J:J,"C"))),"")</f>
        <v/>
      </c>
      <c r="R140" s="16">
        <v>140</v>
      </c>
      <c r="S140" s="16" t="str">
        <f>IFERROR(IF('Renda Fixa'!N170&lt;&gt;"",'Renda Fixa'!N170,""),"")</f>
        <v/>
      </c>
      <c r="T140" s="16" t="str">
        <f>IFERROR(IF((SUMIFS('Renda Fixa'!O:O,'Renda Fixa'!N:N,S140,'Renda Fixa'!I:I,"A")-SUMIFS('Renda Fixa'!O:O,'Renda Fixa'!N:N,S140,'Renda Fixa'!I:I,"R"))=0,"",IF(S140="","",IF(COUNTIF('Renda Fixa'!$N$31:N170,S140)&gt;1,"",R140))),"")</f>
        <v/>
      </c>
      <c r="U140" s="16" t="str">
        <f t="shared" si="5"/>
        <v/>
      </c>
      <c r="V140" s="16" t="str" cm="1">
        <f t="array" ref="V140">IFERROR(INDEX(S:S,U140),"")</f>
        <v/>
      </c>
      <c r="W140" s="16" t="str">
        <f>IF(V140&lt;&gt;"",INDEX('Renda Fixa'!J:J,MATCH(V140,'Renda Fixa'!N:N,0)),"")</f>
        <v/>
      </c>
      <c r="X140" s="17" t="str">
        <f>IF(V140&lt;&gt;"",(SUMIFS('Renda Fixa'!O:O,'Renda Fixa'!N:N,V140,'Renda Fixa'!I:I,"A")-SUMIFS('Renda Fixa'!O:O,'Renda Fixa'!N:N,V140,'Renda Fixa'!I:I,"R"))*VLOOKUP(V140,Tabela2[],2,0),"")</f>
        <v/>
      </c>
      <c r="Y140" s="2" t="str">
        <f>IF(
V140&lt;&gt;"",
(SUMIFS('Renda Fixa'!O:O,'Renda Fixa'!N:N,V140,'Renda Fixa'!I:I,"A")-SUMIFS('Renda Fixa'!O:O,'Renda Fixa'!N:N,V140,'Renda Fixa'!I:I,"R")) *
(VLOOKUP(V140,Tabela2[],2,0) -
(SUMIFS('Renda Fixa'!S:S,'Renda Fixa'!N:N,V140,'Renda Fixa'!I:I,"A")/SUMIFS('Renda Fixa'!O:O,'Renda Fixa'!N:N,V140,'Renda Fixa'!I:I,"A"))),"")</f>
        <v/>
      </c>
    </row>
    <row r="141" spans="3:25" x14ac:dyDescent="0.25">
      <c r="C141" s="16">
        <v>141</v>
      </c>
      <c r="D141" s="16" t="str">
        <f>IFERROR(IF('Renda Variável'!H167&lt;&gt;"",'Renda Variável'!H167,""),"")</f>
        <v/>
      </c>
      <c r="E141" s="16" t="str">
        <f>IFERROR(IF((SUMIFS('Renda Variável'!M:M,'Renda Variável'!H:H,D141,'Renda Variável'!J:J,"C")-SUMIFS('Renda Variável'!M:M,'Renda Variável'!H:H,D141,'Renda Variável'!J:J,"V"))=0,"",IF(D141="","",IF(COUNTIF('Renda Variável'!$H$27:H167,D141)&gt;1,"",C141))),"")</f>
        <v/>
      </c>
      <c r="F141" s="16" t="str">
        <f t="shared" si="4"/>
        <v/>
      </c>
      <c r="G141" s="16" t="str" cm="1">
        <f t="array" ref="G141">IFERROR(INDEX(D:D,F141),"")</f>
        <v/>
      </c>
      <c r="H141" s="16" t="str">
        <f>IF(G141&lt;&gt;"",VLOOKUP(G141,'Renda Variável'!H:I,2,0),"")</f>
        <v/>
      </c>
      <c r="I141" s="17" t="str">
        <f>IF(G141&lt;&gt;"",(SUMIFS('Renda Variável'!M:M,'Renda Variável'!H:H,G141,'Renda Variável'!J:J,"C")-SUMIFS('Renda Variável'!M:M,'Renda Variável'!H:H,G141,'Renda Variável'!J:J,"V"))*VLOOKUP(G141,Tabela1[],2,0),"")</f>
        <v/>
      </c>
      <c r="J141" s="17" t="str">
        <f>IF(
G141&lt;&gt;"",
(SUMIFS('Renda Variável'!M:M,'Renda Variável'!H:H,G141,'Renda Variável'!J:J,"C")-SUMIFS('Renda Variável'!M:M,'Renda Variável'!H:H,G141,'Renda Variável'!J:J,"V")) *
(VLOOKUP(G141,Tabela1[],2,0) -
(SUMIFS('Renda Variável'!Q:Q,'Renda Variável'!H:H,G141,'Renda Variável'!J:J,"C")/SUMIFS('Renda Variável'!M:M,'Renda Variável'!H:H,G141,'Renda Variável'!J:J,"C"))),"")</f>
        <v/>
      </c>
      <c r="R141" s="16">
        <v>141</v>
      </c>
      <c r="S141" s="16" t="str">
        <f>IFERROR(IF('Renda Fixa'!N171&lt;&gt;"",'Renda Fixa'!N171,""),"")</f>
        <v/>
      </c>
      <c r="T141" s="16" t="str">
        <f>IFERROR(IF((SUMIFS('Renda Fixa'!O:O,'Renda Fixa'!N:N,S141,'Renda Fixa'!I:I,"A")-SUMIFS('Renda Fixa'!O:O,'Renda Fixa'!N:N,S141,'Renda Fixa'!I:I,"R"))=0,"",IF(S141="","",IF(COUNTIF('Renda Fixa'!$N$31:N171,S141)&gt;1,"",R141))),"")</f>
        <v/>
      </c>
      <c r="U141" s="16" t="str">
        <f t="shared" si="5"/>
        <v/>
      </c>
      <c r="V141" s="16" t="str" cm="1">
        <f t="array" ref="V141">IFERROR(INDEX(S:S,U141),"")</f>
        <v/>
      </c>
      <c r="W141" s="16" t="str">
        <f>IF(V141&lt;&gt;"",INDEX('Renda Fixa'!J:J,MATCH(V141,'Renda Fixa'!N:N,0)),"")</f>
        <v/>
      </c>
      <c r="X141" s="17" t="str">
        <f>IF(V141&lt;&gt;"",(SUMIFS('Renda Fixa'!O:O,'Renda Fixa'!N:N,V141,'Renda Fixa'!I:I,"A")-SUMIFS('Renda Fixa'!O:O,'Renda Fixa'!N:N,V141,'Renda Fixa'!I:I,"R"))*VLOOKUP(V141,Tabela2[],2,0),"")</f>
        <v/>
      </c>
      <c r="Y141" s="2" t="str">
        <f>IF(
V141&lt;&gt;"",
(SUMIFS('Renda Fixa'!O:O,'Renda Fixa'!N:N,V141,'Renda Fixa'!I:I,"A")-SUMIFS('Renda Fixa'!O:O,'Renda Fixa'!N:N,V141,'Renda Fixa'!I:I,"R")) *
(VLOOKUP(V141,Tabela2[],2,0) -
(SUMIFS('Renda Fixa'!S:S,'Renda Fixa'!N:N,V141,'Renda Fixa'!I:I,"A")/SUMIFS('Renda Fixa'!O:O,'Renda Fixa'!N:N,V141,'Renda Fixa'!I:I,"A"))),"")</f>
        <v/>
      </c>
    </row>
    <row r="142" spans="3:25" x14ac:dyDescent="0.25">
      <c r="C142" s="16">
        <v>142</v>
      </c>
      <c r="D142" s="16" t="str">
        <f>IFERROR(IF('Renda Variável'!H168&lt;&gt;"",'Renda Variável'!H168,""),"")</f>
        <v/>
      </c>
      <c r="E142" s="16" t="str">
        <f>IFERROR(IF((SUMIFS('Renda Variável'!M:M,'Renda Variável'!H:H,D142,'Renda Variável'!J:J,"C")-SUMIFS('Renda Variável'!M:M,'Renda Variável'!H:H,D142,'Renda Variável'!J:J,"V"))=0,"",IF(D142="","",IF(COUNTIF('Renda Variável'!$H$27:H168,D142)&gt;1,"",C142))),"")</f>
        <v/>
      </c>
      <c r="F142" s="16" t="str">
        <f t="shared" si="4"/>
        <v/>
      </c>
      <c r="G142" s="16" t="str" cm="1">
        <f t="array" ref="G142">IFERROR(INDEX(D:D,F142),"")</f>
        <v/>
      </c>
      <c r="H142" s="16" t="str">
        <f>IF(G142&lt;&gt;"",VLOOKUP(G142,'Renda Variável'!H:I,2,0),"")</f>
        <v/>
      </c>
      <c r="I142" s="17" t="str">
        <f>IF(G142&lt;&gt;"",(SUMIFS('Renda Variável'!M:M,'Renda Variável'!H:H,G142,'Renda Variável'!J:J,"C")-SUMIFS('Renda Variável'!M:M,'Renda Variável'!H:H,G142,'Renda Variável'!J:J,"V"))*VLOOKUP(G142,Tabela1[],2,0),"")</f>
        <v/>
      </c>
      <c r="J142" s="17" t="str">
        <f>IF(
G142&lt;&gt;"",
(SUMIFS('Renda Variável'!M:M,'Renda Variável'!H:H,G142,'Renda Variável'!J:J,"C")-SUMIFS('Renda Variável'!M:M,'Renda Variável'!H:H,G142,'Renda Variável'!J:J,"V")) *
(VLOOKUP(G142,Tabela1[],2,0) -
(SUMIFS('Renda Variável'!Q:Q,'Renda Variável'!H:H,G142,'Renda Variável'!J:J,"C")/SUMIFS('Renda Variável'!M:M,'Renda Variável'!H:H,G142,'Renda Variável'!J:J,"C"))),"")</f>
        <v/>
      </c>
      <c r="R142" s="16">
        <v>142</v>
      </c>
      <c r="S142" s="16" t="str">
        <f>IFERROR(IF('Renda Fixa'!N172&lt;&gt;"",'Renda Fixa'!N172,""),"")</f>
        <v/>
      </c>
      <c r="T142" s="16" t="str">
        <f>IFERROR(IF((SUMIFS('Renda Fixa'!O:O,'Renda Fixa'!N:N,S142,'Renda Fixa'!I:I,"A")-SUMIFS('Renda Fixa'!O:O,'Renda Fixa'!N:N,S142,'Renda Fixa'!I:I,"R"))=0,"",IF(S142="","",IF(COUNTIF('Renda Fixa'!$N$31:N172,S142)&gt;1,"",R142))),"")</f>
        <v/>
      </c>
      <c r="U142" s="16" t="str">
        <f t="shared" si="5"/>
        <v/>
      </c>
      <c r="V142" s="16" t="str" cm="1">
        <f t="array" ref="V142">IFERROR(INDEX(S:S,U142),"")</f>
        <v/>
      </c>
      <c r="W142" s="16" t="str">
        <f>IF(V142&lt;&gt;"",INDEX('Renda Fixa'!J:J,MATCH(V142,'Renda Fixa'!N:N,0)),"")</f>
        <v/>
      </c>
      <c r="X142" s="17" t="str">
        <f>IF(V142&lt;&gt;"",(SUMIFS('Renda Fixa'!O:O,'Renda Fixa'!N:N,V142,'Renda Fixa'!I:I,"A")-SUMIFS('Renda Fixa'!O:O,'Renda Fixa'!N:N,V142,'Renda Fixa'!I:I,"R"))*VLOOKUP(V142,Tabela2[],2,0),"")</f>
        <v/>
      </c>
      <c r="Y142" s="2" t="str">
        <f>IF(
V142&lt;&gt;"",
(SUMIFS('Renda Fixa'!O:O,'Renda Fixa'!N:N,V142,'Renda Fixa'!I:I,"A")-SUMIFS('Renda Fixa'!O:O,'Renda Fixa'!N:N,V142,'Renda Fixa'!I:I,"R")) *
(VLOOKUP(V142,Tabela2[],2,0) -
(SUMIFS('Renda Fixa'!S:S,'Renda Fixa'!N:N,V142,'Renda Fixa'!I:I,"A")/SUMIFS('Renda Fixa'!O:O,'Renda Fixa'!N:N,V142,'Renda Fixa'!I:I,"A"))),"")</f>
        <v/>
      </c>
    </row>
    <row r="143" spans="3:25" x14ac:dyDescent="0.25">
      <c r="C143" s="16">
        <v>143</v>
      </c>
      <c r="D143" s="16" t="str">
        <f>IFERROR(IF('Renda Variável'!H169&lt;&gt;"",'Renda Variável'!H169,""),"")</f>
        <v/>
      </c>
      <c r="E143" s="16" t="str">
        <f>IFERROR(IF((SUMIFS('Renda Variável'!M:M,'Renda Variável'!H:H,D143,'Renda Variável'!J:J,"C")-SUMIFS('Renda Variável'!M:M,'Renda Variável'!H:H,D143,'Renda Variável'!J:J,"V"))=0,"",IF(D143="","",IF(COUNTIF('Renda Variável'!$H$27:H169,D143)&gt;1,"",C143))),"")</f>
        <v/>
      </c>
      <c r="F143" s="16" t="str">
        <f t="shared" si="4"/>
        <v/>
      </c>
      <c r="G143" s="16" t="str" cm="1">
        <f t="array" ref="G143">IFERROR(INDEX(D:D,F143),"")</f>
        <v/>
      </c>
      <c r="H143" s="16" t="str">
        <f>IF(G143&lt;&gt;"",VLOOKUP(G143,'Renda Variável'!H:I,2,0),"")</f>
        <v/>
      </c>
      <c r="I143" s="17" t="str">
        <f>IF(G143&lt;&gt;"",(SUMIFS('Renda Variável'!M:M,'Renda Variável'!H:H,G143,'Renda Variável'!J:J,"C")-SUMIFS('Renda Variável'!M:M,'Renda Variável'!H:H,G143,'Renda Variável'!J:J,"V"))*VLOOKUP(G143,Tabela1[],2,0),"")</f>
        <v/>
      </c>
      <c r="J143" s="17" t="str">
        <f>IF(
G143&lt;&gt;"",
(SUMIFS('Renda Variável'!M:M,'Renda Variável'!H:H,G143,'Renda Variável'!J:J,"C")-SUMIFS('Renda Variável'!M:M,'Renda Variável'!H:H,G143,'Renda Variável'!J:J,"V")) *
(VLOOKUP(G143,Tabela1[],2,0) -
(SUMIFS('Renda Variável'!Q:Q,'Renda Variável'!H:H,G143,'Renda Variável'!J:J,"C")/SUMIFS('Renda Variável'!M:M,'Renda Variável'!H:H,G143,'Renda Variável'!J:J,"C"))),"")</f>
        <v/>
      </c>
      <c r="R143" s="16">
        <v>143</v>
      </c>
      <c r="S143" s="16" t="str">
        <f>IFERROR(IF('Renda Fixa'!N173&lt;&gt;"",'Renda Fixa'!N173,""),"")</f>
        <v/>
      </c>
      <c r="T143" s="16" t="str">
        <f>IFERROR(IF((SUMIFS('Renda Fixa'!O:O,'Renda Fixa'!N:N,S143,'Renda Fixa'!I:I,"A")-SUMIFS('Renda Fixa'!O:O,'Renda Fixa'!N:N,S143,'Renda Fixa'!I:I,"R"))=0,"",IF(S143="","",IF(COUNTIF('Renda Fixa'!$N$31:N173,S143)&gt;1,"",R143))),"")</f>
        <v/>
      </c>
      <c r="U143" s="16" t="str">
        <f t="shared" si="5"/>
        <v/>
      </c>
      <c r="V143" s="16" t="str" cm="1">
        <f t="array" ref="V143">IFERROR(INDEX(S:S,U143),"")</f>
        <v/>
      </c>
      <c r="W143" s="16" t="str">
        <f>IF(V143&lt;&gt;"",INDEX('Renda Fixa'!J:J,MATCH(V143,'Renda Fixa'!N:N,0)),"")</f>
        <v/>
      </c>
      <c r="X143" s="17" t="str">
        <f>IF(V143&lt;&gt;"",(SUMIFS('Renda Fixa'!O:O,'Renda Fixa'!N:N,V143,'Renda Fixa'!I:I,"A")-SUMIFS('Renda Fixa'!O:O,'Renda Fixa'!N:N,V143,'Renda Fixa'!I:I,"R"))*VLOOKUP(V143,Tabela2[],2,0),"")</f>
        <v/>
      </c>
      <c r="Y143" s="2" t="str">
        <f>IF(
V143&lt;&gt;"",
(SUMIFS('Renda Fixa'!O:O,'Renda Fixa'!N:N,V143,'Renda Fixa'!I:I,"A")-SUMIFS('Renda Fixa'!O:O,'Renda Fixa'!N:N,V143,'Renda Fixa'!I:I,"R")) *
(VLOOKUP(V143,Tabela2[],2,0) -
(SUMIFS('Renda Fixa'!S:S,'Renda Fixa'!N:N,V143,'Renda Fixa'!I:I,"A")/SUMIFS('Renda Fixa'!O:O,'Renda Fixa'!N:N,V143,'Renda Fixa'!I:I,"A"))),"")</f>
        <v/>
      </c>
    </row>
    <row r="144" spans="3:25" x14ac:dyDescent="0.25">
      <c r="C144" s="16">
        <v>144</v>
      </c>
      <c r="D144" s="16" t="str">
        <f>IFERROR(IF('Renda Variável'!H170&lt;&gt;"",'Renda Variável'!H170,""),"")</f>
        <v/>
      </c>
      <c r="E144" s="16" t="str">
        <f>IFERROR(IF((SUMIFS('Renda Variável'!M:M,'Renda Variável'!H:H,D144,'Renda Variável'!J:J,"C")-SUMIFS('Renda Variável'!M:M,'Renda Variável'!H:H,D144,'Renda Variável'!J:J,"V"))=0,"",IF(D144="","",IF(COUNTIF('Renda Variável'!$H$27:H170,D144)&gt;1,"",C144))),"")</f>
        <v/>
      </c>
      <c r="F144" s="16" t="str">
        <f t="shared" si="4"/>
        <v/>
      </c>
      <c r="G144" s="16" t="str" cm="1">
        <f t="array" ref="G144">IFERROR(INDEX(D:D,F144),"")</f>
        <v/>
      </c>
      <c r="H144" s="16" t="str">
        <f>IF(G144&lt;&gt;"",VLOOKUP(G144,'Renda Variável'!H:I,2,0),"")</f>
        <v/>
      </c>
      <c r="I144" s="17" t="str">
        <f>IF(G144&lt;&gt;"",(SUMIFS('Renda Variável'!M:M,'Renda Variável'!H:H,G144,'Renda Variável'!J:J,"C")-SUMIFS('Renda Variável'!M:M,'Renda Variável'!H:H,G144,'Renda Variável'!J:J,"V"))*VLOOKUP(G144,Tabela1[],2,0),"")</f>
        <v/>
      </c>
      <c r="J144" s="17" t="str">
        <f>IF(
G144&lt;&gt;"",
(SUMIFS('Renda Variável'!M:M,'Renda Variável'!H:H,G144,'Renda Variável'!J:J,"C")-SUMIFS('Renda Variável'!M:M,'Renda Variável'!H:H,G144,'Renda Variável'!J:J,"V")) *
(VLOOKUP(G144,Tabela1[],2,0) -
(SUMIFS('Renda Variável'!Q:Q,'Renda Variável'!H:H,G144,'Renda Variável'!J:J,"C")/SUMIFS('Renda Variável'!M:M,'Renda Variável'!H:H,G144,'Renda Variável'!J:J,"C"))),"")</f>
        <v/>
      </c>
      <c r="R144" s="16">
        <v>144</v>
      </c>
      <c r="S144" s="16" t="str">
        <f>IFERROR(IF('Renda Fixa'!N174&lt;&gt;"",'Renda Fixa'!N174,""),"")</f>
        <v/>
      </c>
      <c r="T144" s="16" t="str">
        <f>IFERROR(IF((SUMIFS('Renda Fixa'!O:O,'Renda Fixa'!N:N,S144,'Renda Fixa'!I:I,"A")-SUMIFS('Renda Fixa'!O:O,'Renda Fixa'!N:N,S144,'Renda Fixa'!I:I,"R"))=0,"",IF(S144="","",IF(COUNTIF('Renda Fixa'!$N$31:N174,S144)&gt;1,"",R144))),"")</f>
        <v/>
      </c>
      <c r="U144" s="16" t="str">
        <f t="shared" si="5"/>
        <v/>
      </c>
      <c r="V144" s="16" t="str" cm="1">
        <f t="array" ref="V144">IFERROR(INDEX(S:S,U144),"")</f>
        <v/>
      </c>
      <c r="W144" s="16" t="str">
        <f>IF(V144&lt;&gt;"",INDEX('Renda Fixa'!J:J,MATCH(V144,'Renda Fixa'!N:N,0)),"")</f>
        <v/>
      </c>
      <c r="X144" s="17" t="str">
        <f>IF(V144&lt;&gt;"",(SUMIFS('Renda Fixa'!O:O,'Renda Fixa'!N:N,V144,'Renda Fixa'!I:I,"A")-SUMIFS('Renda Fixa'!O:O,'Renda Fixa'!N:N,V144,'Renda Fixa'!I:I,"R"))*VLOOKUP(V144,Tabela2[],2,0),"")</f>
        <v/>
      </c>
      <c r="Y144" s="2" t="str">
        <f>IF(
V144&lt;&gt;"",
(SUMIFS('Renda Fixa'!O:O,'Renda Fixa'!N:N,V144,'Renda Fixa'!I:I,"A")-SUMIFS('Renda Fixa'!O:O,'Renda Fixa'!N:N,V144,'Renda Fixa'!I:I,"R")) *
(VLOOKUP(V144,Tabela2[],2,0) -
(SUMIFS('Renda Fixa'!S:S,'Renda Fixa'!N:N,V144,'Renda Fixa'!I:I,"A")/SUMIFS('Renda Fixa'!O:O,'Renda Fixa'!N:N,V144,'Renda Fixa'!I:I,"A"))),"")</f>
        <v/>
      </c>
    </row>
    <row r="145" spans="3:25" x14ac:dyDescent="0.25">
      <c r="C145" s="16">
        <v>145</v>
      </c>
      <c r="D145" s="16" t="str">
        <f>IFERROR(IF('Renda Variável'!H171&lt;&gt;"",'Renda Variável'!H171,""),"")</f>
        <v/>
      </c>
      <c r="E145" s="16" t="str">
        <f>IFERROR(IF((SUMIFS('Renda Variável'!M:M,'Renda Variável'!H:H,D145,'Renda Variável'!J:J,"C")-SUMIFS('Renda Variável'!M:M,'Renda Variável'!H:H,D145,'Renda Variável'!J:J,"V"))=0,"",IF(D145="","",IF(COUNTIF('Renda Variável'!$H$27:H171,D145)&gt;1,"",C145))),"")</f>
        <v/>
      </c>
      <c r="F145" s="16" t="str">
        <f t="shared" si="4"/>
        <v/>
      </c>
      <c r="G145" s="16" t="str" cm="1">
        <f t="array" ref="G145">IFERROR(INDEX(D:D,F145),"")</f>
        <v/>
      </c>
      <c r="H145" s="16" t="str">
        <f>IF(G145&lt;&gt;"",VLOOKUP(G145,'Renda Variável'!H:I,2,0),"")</f>
        <v/>
      </c>
      <c r="I145" s="17" t="str">
        <f>IF(G145&lt;&gt;"",(SUMIFS('Renda Variável'!M:M,'Renda Variável'!H:H,G145,'Renda Variável'!J:J,"C")-SUMIFS('Renda Variável'!M:M,'Renda Variável'!H:H,G145,'Renda Variável'!J:J,"V"))*VLOOKUP(G145,Tabela1[],2,0),"")</f>
        <v/>
      </c>
      <c r="J145" s="17" t="str">
        <f>IF(
G145&lt;&gt;"",
(SUMIFS('Renda Variável'!M:M,'Renda Variável'!H:H,G145,'Renda Variável'!J:J,"C")-SUMIFS('Renda Variável'!M:M,'Renda Variável'!H:H,G145,'Renda Variável'!J:J,"V")) *
(VLOOKUP(G145,Tabela1[],2,0) -
(SUMIFS('Renda Variável'!Q:Q,'Renda Variável'!H:H,G145,'Renda Variável'!J:J,"C")/SUMIFS('Renda Variável'!M:M,'Renda Variável'!H:H,G145,'Renda Variável'!J:J,"C"))),"")</f>
        <v/>
      </c>
      <c r="R145" s="16">
        <v>145</v>
      </c>
      <c r="S145" s="16" t="str">
        <f>IFERROR(IF('Renda Fixa'!N175&lt;&gt;"",'Renda Fixa'!N175,""),"")</f>
        <v/>
      </c>
      <c r="T145" s="16" t="str">
        <f>IFERROR(IF((SUMIFS('Renda Fixa'!O:O,'Renda Fixa'!N:N,S145,'Renda Fixa'!I:I,"A")-SUMIFS('Renda Fixa'!O:O,'Renda Fixa'!N:N,S145,'Renda Fixa'!I:I,"R"))=0,"",IF(S145="","",IF(COUNTIF('Renda Fixa'!$N$31:N175,S145)&gt;1,"",R145))),"")</f>
        <v/>
      </c>
      <c r="U145" s="16" t="str">
        <f t="shared" si="5"/>
        <v/>
      </c>
      <c r="V145" s="16" t="str" cm="1">
        <f t="array" ref="V145">IFERROR(INDEX(S:S,U145),"")</f>
        <v/>
      </c>
      <c r="W145" s="16" t="str">
        <f>IF(V145&lt;&gt;"",INDEX('Renda Fixa'!J:J,MATCH(V145,'Renda Fixa'!N:N,0)),"")</f>
        <v/>
      </c>
      <c r="X145" s="17" t="str">
        <f>IF(V145&lt;&gt;"",(SUMIFS('Renda Fixa'!O:O,'Renda Fixa'!N:N,V145,'Renda Fixa'!I:I,"A")-SUMIFS('Renda Fixa'!O:O,'Renda Fixa'!N:N,V145,'Renda Fixa'!I:I,"R"))*VLOOKUP(V145,Tabela2[],2,0),"")</f>
        <v/>
      </c>
      <c r="Y145" s="2" t="str">
        <f>IF(
V145&lt;&gt;"",
(SUMIFS('Renda Fixa'!O:O,'Renda Fixa'!N:N,V145,'Renda Fixa'!I:I,"A")-SUMIFS('Renda Fixa'!O:O,'Renda Fixa'!N:N,V145,'Renda Fixa'!I:I,"R")) *
(VLOOKUP(V145,Tabela2[],2,0) -
(SUMIFS('Renda Fixa'!S:S,'Renda Fixa'!N:N,V145,'Renda Fixa'!I:I,"A")/SUMIFS('Renda Fixa'!O:O,'Renda Fixa'!N:N,V145,'Renda Fixa'!I:I,"A"))),"")</f>
        <v/>
      </c>
    </row>
    <row r="146" spans="3:25" x14ac:dyDescent="0.25">
      <c r="C146" s="16">
        <v>146</v>
      </c>
      <c r="D146" s="16" t="str">
        <f>IFERROR(IF('Renda Variável'!H172&lt;&gt;"",'Renda Variável'!H172,""),"")</f>
        <v/>
      </c>
      <c r="E146" s="16" t="str">
        <f>IFERROR(IF((SUMIFS('Renda Variável'!M:M,'Renda Variável'!H:H,D146,'Renda Variável'!J:J,"C")-SUMIFS('Renda Variável'!M:M,'Renda Variável'!H:H,D146,'Renda Variável'!J:J,"V"))=0,"",IF(D146="","",IF(COUNTIF('Renda Variável'!$H$27:H172,D146)&gt;1,"",C146))),"")</f>
        <v/>
      </c>
      <c r="F146" s="16" t="str">
        <f t="shared" si="4"/>
        <v/>
      </c>
      <c r="G146" s="16" t="str" cm="1">
        <f t="array" ref="G146">IFERROR(INDEX(D:D,F146),"")</f>
        <v/>
      </c>
      <c r="H146" s="16" t="str">
        <f>IF(G146&lt;&gt;"",VLOOKUP(G146,'Renda Variável'!H:I,2,0),"")</f>
        <v/>
      </c>
      <c r="I146" s="17" t="str">
        <f>IF(G146&lt;&gt;"",(SUMIFS('Renda Variável'!M:M,'Renda Variável'!H:H,G146,'Renda Variável'!J:J,"C")-SUMIFS('Renda Variável'!M:M,'Renda Variável'!H:H,G146,'Renda Variável'!J:J,"V"))*VLOOKUP(G146,Tabela1[],2,0),"")</f>
        <v/>
      </c>
      <c r="J146" s="17" t="str">
        <f>IF(
G146&lt;&gt;"",
(SUMIFS('Renda Variável'!M:M,'Renda Variável'!H:H,G146,'Renda Variável'!J:J,"C")-SUMIFS('Renda Variável'!M:M,'Renda Variável'!H:H,G146,'Renda Variável'!J:J,"V")) *
(VLOOKUP(G146,Tabela1[],2,0) -
(SUMIFS('Renda Variável'!Q:Q,'Renda Variável'!H:H,G146,'Renda Variável'!J:J,"C")/SUMIFS('Renda Variável'!M:M,'Renda Variável'!H:H,G146,'Renda Variável'!J:J,"C"))),"")</f>
        <v/>
      </c>
      <c r="R146" s="16">
        <v>146</v>
      </c>
      <c r="S146" s="16" t="str">
        <f>IFERROR(IF('Renda Fixa'!N176&lt;&gt;"",'Renda Fixa'!N176,""),"")</f>
        <v/>
      </c>
      <c r="T146" s="16" t="str">
        <f>IFERROR(IF((SUMIFS('Renda Fixa'!O:O,'Renda Fixa'!N:N,S146,'Renda Fixa'!I:I,"A")-SUMIFS('Renda Fixa'!O:O,'Renda Fixa'!N:N,S146,'Renda Fixa'!I:I,"R"))=0,"",IF(S146="","",IF(COUNTIF('Renda Fixa'!$N$31:N176,S146)&gt;1,"",R146))),"")</f>
        <v/>
      </c>
      <c r="U146" s="16" t="str">
        <f t="shared" si="5"/>
        <v/>
      </c>
      <c r="V146" s="16" t="str" cm="1">
        <f t="array" ref="V146">IFERROR(INDEX(S:S,U146),"")</f>
        <v/>
      </c>
      <c r="W146" s="16" t="str">
        <f>IF(V146&lt;&gt;"",INDEX('Renda Fixa'!J:J,MATCH(V146,'Renda Fixa'!N:N,0)),"")</f>
        <v/>
      </c>
      <c r="X146" s="17" t="str">
        <f>IF(V146&lt;&gt;"",(SUMIFS('Renda Fixa'!O:O,'Renda Fixa'!N:N,V146,'Renda Fixa'!I:I,"A")-SUMIFS('Renda Fixa'!O:O,'Renda Fixa'!N:N,V146,'Renda Fixa'!I:I,"R"))*VLOOKUP(V146,Tabela2[],2,0),"")</f>
        <v/>
      </c>
      <c r="Y146" s="2" t="str">
        <f>IF(
V146&lt;&gt;"",
(SUMIFS('Renda Fixa'!O:O,'Renda Fixa'!N:N,V146,'Renda Fixa'!I:I,"A")-SUMIFS('Renda Fixa'!O:O,'Renda Fixa'!N:N,V146,'Renda Fixa'!I:I,"R")) *
(VLOOKUP(V146,Tabela2[],2,0) -
(SUMIFS('Renda Fixa'!S:S,'Renda Fixa'!N:N,V146,'Renda Fixa'!I:I,"A")/SUMIFS('Renda Fixa'!O:O,'Renda Fixa'!N:N,V146,'Renda Fixa'!I:I,"A"))),"")</f>
        <v/>
      </c>
    </row>
    <row r="147" spans="3:25" x14ac:dyDescent="0.25">
      <c r="C147" s="16">
        <v>147</v>
      </c>
      <c r="D147" s="16" t="str">
        <f>IFERROR(IF('Renda Variável'!H173&lt;&gt;"",'Renda Variável'!H173,""),"")</f>
        <v/>
      </c>
      <c r="E147" s="16" t="str">
        <f>IFERROR(IF((SUMIFS('Renda Variável'!M:M,'Renda Variável'!H:H,D147,'Renda Variável'!J:J,"C")-SUMIFS('Renda Variável'!M:M,'Renda Variável'!H:H,D147,'Renda Variável'!J:J,"V"))=0,"",IF(D147="","",IF(COUNTIF('Renda Variável'!$H$27:H173,D147)&gt;1,"",C147))),"")</f>
        <v/>
      </c>
      <c r="F147" s="16" t="str">
        <f t="shared" si="4"/>
        <v/>
      </c>
      <c r="G147" s="16" t="str" cm="1">
        <f t="array" ref="G147">IFERROR(INDEX(D:D,F147),"")</f>
        <v/>
      </c>
      <c r="H147" s="16" t="str">
        <f>IF(G147&lt;&gt;"",VLOOKUP(G147,'Renda Variável'!H:I,2,0),"")</f>
        <v/>
      </c>
      <c r="I147" s="17" t="str">
        <f>IF(G147&lt;&gt;"",(SUMIFS('Renda Variável'!M:M,'Renda Variável'!H:H,G147,'Renda Variável'!J:J,"C")-SUMIFS('Renda Variável'!M:M,'Renda Variável'!H:H,G147,'Renda Variável'!J:J,"V"))*VLOOKUP(G147,Tabela1[],2,0),"")</f>
        <v/>
      </c>
      <c r="J147" s="17" t="str">
        <f>IF(
G147&lt;&gt;"",
(SUMIFS('Renda Variável'!M:M,'Renda Variável'!H:H,G147,'Renda Variável'!J:J,"C")-SUMIFS('Renda Variável'!M:M,'Renda Variável'!H:H,G147,'Renda Variável'!J:J,"V")) *
(VLOOKUP(G147,Tabela1[],2,0) -
(SUMIFS('Renda Variável'!Q:Q,'Renda Variável'!H:H,G147,'Renda Variável'!J:J,"C")/SUMIFS('Renda Variável'!M:M,'Renda Variável'!H:H,G147,'Renda Variável'!J:J,"C"))),"")</f>
        <v/>
      </c>
      <c r="R147" s="16">
        <v>147</v>
      </c>
      <c r="S147" s="16" t="str">
        <f>IFERROR(IF('Renda Fixa'!N177&lt;&gt;"",'Renda Fixa'!N177,""),"")</f>
        <v/>
      </c>
      <c r="T147" s="16" t="str">
        <f>IFERROR(IF((SUMIFS('Renda Fixa'!O:O,'Renda Fixa'!N:N,S147,'Renda Fixa'!I:I,"A")-SUMIFS('Renda Fixa'!O:O,'Renda Fixa'!N:N,S147,'Renda Fixa'!I:I,"R"))=0,"",IF(S147="","",IF(COUNTIF('Renda Fixa'!$N$31:N177,S147)&gt;1,"",R147))),"")</f>
        <v/>
      </c>
      <c r="U147" s="16" t="str">
        <f t="shared" si="5"/>
        <v/>
      </c>
      <c r="V147" s="16" t="str" cm="1">
        <f t="array" ref="V147">IFERROR(INDEX(S:S,U147),"")</f>
        <v/>
      </c>
      <c r="W147" s="16" t="str">
        <f>IF(V147&lt;&gt;"",INDEX('Renda Fixa'!J:J,MATCH(V147,'Renda Fixa'!N:N,0)),"")</f>
        <v/>
      </c>
      <c r="X147" s="17" t="str">
        <f>IF(V147&lt;&gt;"",(SUMIFS('Renda Fixa'!O:O,'Renda Fixa'!N:N,V147,'Renda Fixa'!I:I,"A")-SUMIFS('Renda Fixa'!O:O,'Renda Fixa'!N:N,V147,'Renda Fixa'!I:I,"R"))*VLOOKUP(V147,Tabela2[],2,0),"")</f>
        <v/>
      </c>
      <c r="Y147" s="2" t="str">
        <f>IF(
V147&lt;&gt;"",
(SUMIFS('Renda Fixa'!O:O,'Renda Fixa'!N:N,V147,'Renda Fixa'!I:I,"A")-SUMIFS('Renda Fixa'!O:O,'Renda Fixa'!N:N,V147,'Renda Fixa'!I:I,"R")) *
(VLOOKUP(V147,Tabela2[],2,0) -
(SUMIFS('Renda Fixa'!S:S,'Renda Fixa'!N:N,V147,'Renda Fixa'!I:I,"A")/SUMIFS('Renda Fixa'!O:O,'Renda Fixa'!N:N,V147,'Renda Fixa'!I:I,"A"))),"")</f>
        <v/>
      </c>
    </row>
    <row r="148" spans="3:25" x14ac:dyDescent="0.25">
      <c r="C148" s="16">
        <v>148</v>
      </c>
      <c r="D148" s="16" t="str">
        <f>IFERROR(IF('Renda Variável'!H174&lt;&gt;"",'Renda Variável'!H174,""),"")</f>
        <v/>
      </c>
      <c r="E148" s="16" t="str">
        <f>IFERROR(IF((SUMIFS('Renda Variável'!M:M,'Renda Variável'!H:H,D148,'Renda Variável'!J:J,"C")-SUMIFS('Renda Variável'!M:M,'Renda Variável'!H:H,D148,'Renda Variável'!J:J,"V"))=0,"",IF(D148="","",IF(COUNTIF('Renda Variável'!$H$27:H174,D148)&gt;1,"",C148))),"")</f>
        <v/>
      </c>
      <c r="F148" s="16" t="str">
        <f t="shared" si="4"/>
        <v/>
      </c>
      <c r="G148" s="16" t="str" cm="1">
        <f t="array" ref="G148">IFERROR(INDEX(D:D,F148),"")</f>
        <v/>
      </c>
      <c r="H148" s="16" t="str">
        <f>IF(G148&lt;&gt;"",VLOOKUP(G148,'Renda Variável'!H:I,2,0),"")</f>
        <v/>
      </c>
      <c r="I148" s="17" t="str">
        <f>IF(G148&lt;&gt;"",(SUMIFS('Renda Variável'!M:M,'Renda Variável'!H:H,G148,'Renda Variável'!J:J,"C")-SUMIFS('Renda Variável'!M:M,'Renda Variável'!H:H,G148,'Renda Variável'!J:J,"V"))*VLOOKUP(G148,Tabela1[],2,0),"")</f>
        <v/>
      </c>
      <c r="J148" s="17" t="str">
        <f>IF(
G148&lt;&gt;"",
(SUMIFS('Renda Variável'!M:M,'Renda Variável'!H:H,G148,'Renda Variável'!J:J,"C")-SUMIFS('Renda Variável'!M:M,'Renda Variável'!H:H,G148,'Renda Variável'!J:J,"V")) *
(VLOOKUP(G148,Tabela1[],2,0) -
(SUMIFS('Renda Variável'!Q:Q,'Renda Variável'!H:H,G148,'Renda Variável'!J:J,"C")/SUMIFS('Renda Variável'!M:M,'Renda Variável'!H:H,G148,'Renda Variável'!J:J,"C"))),"")</f>
        <v/>
      </c>
      <c r="R148" s="16">
        <v>148</v>
      </c>
      <c r="S148" s="16" t="str">
        <f>IFERROR(IF('Renda Fixa'!N178&lt;&gt;"",'Renda Fixa'!N178,""),"")</f>
        <v/>
      </c>
      <c r="T148" s="16" t="str">
        <f>IFERROR(IF((SUMIFS('Renda Fixa'!O:O,'Renda Fixa'!N:N,S148,'Renda Fixa'!I:I,"A")-SUMIFS('Renda Fixa'!O:O,'Renda Fixa'!N:N,S148,'Renda Fixa'!I:I,"R"))=0,"",IF(S148="","",IF(COUNTIF('Renda Fixa'!$N$31:N178,S148)&gt;1,"",R148))),"")</f>
        <v/>
      </c>
      <c r="U148" s="16" t="str">
        <f t="shared" si="5"/>
        <v/>
      </c>
      <c r="V148" s="16" t="str" cm="1">
        <f t="array" ref="V148">IFERROR(INDEX(S:S,U148),"")</f>
        <v/>
      </c>
      <c r="W148" s="16" t="str">
        <f>IF(V148&lt;&gt;"",INDEX('Renda Fixa'!J:J,MATCH(V148,'Renda Fixa'!N:N,0)),"")</f>
        <v/>
      </c>
      <c r="X148" s="17" t="str">
        <f>IF(V148&lt;&gt;"",(SUMIFS('Renda Fixa'!O:O,'Renda Fixa'!N:N,V148,'Renda Fixa'!I:I,"A")-SUMIFS('Renda Fixa'!O:O,'Renda Fixa'!N:N,V148,'Renda Fixa'!I:I,"R"))*VLOOKUP(V148,Tabela2[],2,0),"")</f>
        <v/>
      </c>
      <c r="Y148" s="2" t="str">
        <f>IF(
V148&lt;&gt;"",
(SUMIFS('Renda Fixa'!O:O,'Renda Fixa'!N:N,V148,'Renda Fixa'!I:I,"A")-SUMIFS('Renda Fixa'!O:O,'Renda Fixa'!N:N,V148,'Renda Fixa'!I:I,"R")) *
(VLOOKUP(V148,Tabela2[],2,0) -
(SUMIFS('Renda Fixa'!S:S,'Renda Fixa'!N:N,V148,'Renda Fixa'!I:I,"A")/SUMIFS('Renda Fixa'!O:O,'Renda Fixa'!N:N,V148,'Renda Fixa'!I:I,"A"))),"")</f>
        <v/>
      </c>
    </row>
    <row r="149" spans="3:25" x14ac:dyDescent="0.25">
      <c r="C149" s="16">
        <v>149</v>
      </c>
      <c r="D149" s="16" t="str">
        <f>IFERROR(IF('Renda Variável'!H175&lt;&gt;"",'Renda Variável'!H175,""),"")</f>
        <v/>
      </c>
      <c r="E149" s="16" t="str">
        <f>IFERROR(IF((SUMIFS('Renda Variável'!M:M,'Renda Variável'!H:H,D149,'Renda Variável'!J:J,"C")-SUMIFS('Renda Variável'!M:M,'Renda Variável'!H:H,D149,'Renda Variável'!J:J,"V"))=0,"",IF(D149="","",IF(COUNTIF('Renda Variável'!$H$27:H175,D149)&gt;1,"",C149))),"")</f>
        <v/>
      </c>
      <c r="F149" s="16" t="str">
        <f t="shared" si="4"/>
        <v/>
      </c>
      <c r="G149" s="16" t="str" cm="1">
        <f t="array" ref="G149">IFERROR(INDEX(D:D,F149),"")</f>
        <v/>
      </c>
      <c r="H149" s="16" t="str">
        <f>IF(G149&lt;&gt;"",VLOOKUP(G149,'Renda Variável'!H:I,2,0),"")</f>
        <v/>
      </c>
      <c r="I149" s="17" t="str">
        <f>IF(G149&lt;&gt;"",(SUMIFS('Renda Variável'!M:M,'Renda Variável'!H:H,G149,'Renda Variável'!J:J,"C")-SUMIFS('Renda Variável'!M:M,'Renda Variável'!H:H,G149,'Renda Variável'!J:J,"V"))*VLOOKUP(G149,Tabela1[],2,0),"")</f>
        <v/>
      </c>
      <c r="J149" s="17" t="str">
        <f>IF(
G149&lt;&gt;"",
(SUMIFS('Renda Variável'!M:M,'Renda Variável'!H:H,G149,'Renda Variável'!J:J,"C")-SUMIFS('Renda Variável'!M:M,'Renda Variável'!H:H,G149,'Renda Variável'!J:J,"V")) *
(VLOOKUP(G149,Tabela1[],2,0) -
(SUMIFS('Renda Variável'!Q:Q,'Renda Variável'!H:H,G149,'Renda Variável'!J:J,"C")/SUMIFS('Renda Variável'!M:M,'Renda Variável'!H:H,G149,'Renda Variável'!J:J,"C"))),"")</f>
        <v/>
      </c>
      <c r="R149" s="16">
        <v>149</v>
      </c>
      <c r="S149" s="16" t="str">
        <f>IFERROR(IF('Renda Fixa'!N179&lt;&gt;"",'Renda Fixa'!N179,""),"")</f>
        <v/>
      </c>
      <c r="T149" s="16" t="str">
        <f>IFERROR(IF((SUMIFS('Renda Fixa'!O:O,'Renda Fixa'!N:N,S149,'Renda Fixa'!I:I,"A")-SUMIFS('Renda Fixa'!O:O,'Renda Fixa'!N:N,S149,'Renda Fixa'!I:I,"R"))=0,"",IF(S149="","",IF(COUNTIF('Renda Fixa'!$N$31:N179,S149)&gt;1,"",R149))),"")</f>
        <v/>
      </c>
      <c r="U149" s="16" t="str">
        <f t="shared" si="5"/>
        <v/>
      </c>
      <c r="V149" s="16" t="str" cm="1">
        <f t="array" ref="V149">IFERROR(INDEX(S:S,U149),"")</f>
        <v/>
      </c>
      <c r="W149" s="16" t="str">
        <f>IF(V149&lt;&gt;"",INDEX('Renda Fixa'!J:J,MATCH(V149,'Renda Fixa'!N:N,0)),"")</f>
        <v/>
      </c>
      <c r="X149" s="17" t="str">
        <f>IF(V149&lt;&gt;"",(SUMIFS('Renda Fixa'!O:O,'Renda Fixa'!N:N,V149,'Renda Fixa'!I:I,"A")-SUMIFS('Renda Fixa'!O:O,'Renda Fixa'!N:N,V149,'Renda Fixa'!I:I,"R"))*VLOOKUP(V149,Tabela2[],2,0),"")</f>
        <v/>
      </c>
      <c r="Y149" s="2" t="str">
        <f>IF(
V149&lt;&gt;"",
(SUMIFS('Renda Fixa'!O:O,'Renda Fixa'!N:N,V149,'Renda Fixa'!I:I,"A")-SUMIFS('Renda Fixa'!O:O,'Renda Fixa'!N:N,V149,'Renda Fixa'!I:I,"R")) *
(VLOOKUP(V149,Tabela2[],2,0) -
(SUMIFS('Renda Fixa'!S:S,'Renda Fixa'!N:N,V149,'Renda Fixa'!I:I,"A")/SUMIFS('Renda Fixa'!O:O,'Renda Fixa'!N:N,V149,'Renda Fixa'!I:I,"A"))),"")</f>
        <v/>
      </c>
    </row>
    <row r="150" spans="3:25" x14ac:dyDescent="0.25">
      <c r="C150" s="16">
        <v>150</v>
      </c>
      <c r="D150" s="16" t="str">
        <f>IFERROR(IF('Renda Variável'!H176&lt;&gt;"",'Renda Variável'!H176,""),"")</f>
        <v/>
      </c>
      <c r="E150" s="16" t="str">
        <f>IFERROR(IF((SUMIFS('Renda Variável'!M:M,'Renda Variável'!H:H,D150,'Renda Variável'!J:J,"C")-SUMIFS('Renda Variável'!M:M,'Renda Variável'!H:H,D150,'Renda Variável'!J:J,"V"))=0,"",IF(D150="","",IF(COUNTIF('Renda Variável'!$H$27:H176,D150)&gt;1,"",C150))),"")</f>
        <v/>
      </c>
      <c r="F150" s="16" t="str">
        <f t="shared" si="4"/>
        <v/>
      </c>
      <c r="G150" s="16" t="str" cm="1">
        <f t="array" ref="G150">IFERROR(INDEX(D:D,F150),"")</f>
        <v/>
      </c>
      <c r="H150" s="16" t="str">
        <f>IF(G150&lt;&gt;"",VLOOKUP(G150,'Renda Variável'!H:I,2,0),"")</f>
        <v/>
      </c>
      <c r="I150" s="17" t="str">
        <f>IF(G150&lt;&gt;"",(SUMIFS('Renda Variável'!M:M,'Renda Variável'!H:H,G150,'Renda Variável'!J:J,"C")-SUMIFS('Renda Variável'!M:M,'Renda Variável'!H:H,G150,'Renda Variável'!J:J,"V"))*VLOOKUP(G150,Tabela1[],2,0),"")</f>
        <v/>
      </c>
      <c r="J150" s="17" t="str">
        <f>IF(
G150&lt;&gt;"",
(SUMIFS('Renda Variável'!M:M,'Renda Variável'!H:H,G150,'Renda Variável'!J:J,"C")-SUMIFS('Renda Variável'!M:M,'Renda Variável'!H:H,G150,'Renda Variável'!J:J,"V")) *
(VLOOKUP(G150,Tabela1[],2,0) -
(SUMIFS('Renda Variável'!Q:Q,'Renda Variável'!H:H,G150,'Renda Variável'!J:J,"C")/SUMIFS('Renda Variável'!M:M,'Renda Variável'!H:H,G150,'Renda Variável'!J:J,"C"))),"")</f>
        <v/>
      </c>
      <c r="R150" s="16">
        <v>150</v>
      </c>
      <c r="S150" s="16" t="str">
        <f>IFERROR(IF('Renda Fixa'!N180&lt;&gt;"",'Renda Fixa'!N180,""),"")</f>
        <v/>
      </c>
      <c r="T150" s="16" t="str">
        <f>IFERROR(IF((SUMIFS('Renda Fixa'!O:O,'Renda Fixa'!N:N,S150,'Renda Fixa'!I:I,"A")-SUMIFS('Renda Fixa'!O:O,'Renda Fixa'!N:N,S150,'Renda Fixa'!I:I,"R"))=0,"",IF(S150="","",IF(COUNTIF('Renda Fixa'!$N$31:N180,S150)&gt;1,"",R150))),"")</f>
        <v/>
      </c>
      <c r="U150" s="16" t="str">
        <f t="shared" si="5"/>
        <v/>
      </c>
      <c r="V150" s="16" t="str" cm="1">
        <f t="array" ref="V150">IFERROR(INDEX(S:S,U150),"")</f>
        <v/>
      </c>
      <c r="W150" s="16" t="str">
        <f>IF(V150&lt;&gt;"",INDEX('Renda Fixa'!J:J,MATCH(V150,'Renda Fixa'!N:N,0)),"")</f>
        <v/>
      </c>
      <c r="X150" s="17" t="str">
        <f>IF(V150&lt;&gt;"",(SUMIFS('Renda Fixa'!O:O,'Renda Fixa'!N:N,V150,'Renda Fixa'!I:I,"A")-SUMIFS('Renda Fixa'!O:O,'Renda Fixa'!N:N,V150,'Renda Fixa'!I:I,"R"))*VLOOKUP(V150,Tabela2[],2,0),"")</f>
        <v/>
      </c>
      <c r="Y150" s="2" t="str">
        <f>IF(
V150&lt;&gt;"",
(SUMIFS('Renda Fixa'!O:O,'Renda Fixa'!N:N,V150,'Renda Fixa'!I:I,"A")-SUMIFS('Renda Fixa'!O:O,'Renda Fixa'!N:N,V150,'Renda Fixa'!I:I,"R")) *
(VLOOKUP(V150,Tabela2[],2,0) -
(SUMIFS('Renda Fixa'!S:S,'Renda Fixa'!N:N,V150,'Renda Fixa'!I:I,"A")/SUMIFS('Renda Fixa'!O:O,'Renda Fixa'!N:N,V150,'Renda Fixa'!I:I,"A"))),"")</f>
        <v/>
      </c>
    </row>
    <row r="151" spans="3:25" x14ac:dyDescent="0.25">
      <c r="C151" s="16">
        <v>151</v>
      </c>
      <c r="D151" s="16" t="str">
        <f>IFERROR(IF('Renda Variável'!H177&lt;&gt;"",'Renda Variável'!H177,""),"")</f>
        <v/>
      </c>
      <c r="E151" s="16" t="str">
        <f>IFERROR(IF((SUMIFS('Renda Variável'!M:M,'Renda Variável'!H:H,D151,'Renda Variável'!J:J,"C")-SUMIFS('Renda Variável'!M:M,'Renda Variável'!H:H,D151,'Renda Variável'!J:J,"V"))=0,"",IF(D151="","",IF(COUNTIF('Renda Variável'!$H$27:H177,D151)&gt;1,"",C151))),"")</f>
        <v/>
      </c>
      <c r="F151" s="16" t="str">
        <f t="shared" si="4"/>
        <v/>
      </c>
      <c r="G151" s="16" t="str" cm="1">
        <f t="array" ref="G151">IFERROR(INDEX(D:D,F151),"")</f>
        <v/>
      </c>
      <c r="H151" s="16" t="str">
        <f>IF(G151&lt;&gt;"",VLOOKUP(G151,'Renda Variável'!H:I,2,0),"")</f>
        <v/>
      </c>
      <c r="I151" s="17" t="str">
        <f>IF(G151&lt;&gt;"",(SUMIFS('Renda Variável'!M:M,'Renda Variável'!H:H,G151,'Renda Variável'!J:J,"C")-SUMIFS('Renda Variável'!M:M,'Renda Variável'!H:H,G151,'Renda Variável'!J:J,"V"))*VLOOKUP(G151,Tabela1[],2,0),"")</f>
        <v/>
      </c>
      <c r="J151" s="17" t="str">
        <f>IF(
G151&lt;&gt;"",
(SUMIFS('Renda Variável'!M:M,'Renda Variável'!H:H,G151,'Renda Variável'!J:J,"C")-SUMIFS('Renda Variável'!M:M,'Renda Variável'!H:H,G151,'Renda Variável'!J:J,"V")) *
(VLOOKUP(G151,Tabela1[],2,0) -
(SUMIFS('Renda Variável'!Q:Q,'Renda Variável'!H:H,G151,'Renda Variável'!J:J,"C")/SUMIFS('Renda Variável'!M:M,'Renda Variável'!H:H,G151,'Renda Variável'!J:J,"C"))),"")</f>
        <v/>
      </c>
      <c r="R151" s="16">
        <v>151</v>
      </c>
      <c r="S151" s="16" t="str">
        <f>IFERROR(IF('Renda Fixa'!N181&lt;&gt;"",'Renda Fixa'!N181,""),"")</f>
        <v/>
      </c>
      <c r="T151" s="16" t="str">
        <f>IFERROR(IF((SUMIFS('Renda Fixa'!O:O,'Renda Fixa'!N:N,S151,'Renda Fixa'!I:I,"A")-SUMIFS('Renda Fixa'!O:O,'Renda Fixa'!N:N,S151,'Renda Fixa'!I:I,"R"))=0,"",IF(S151="","",IF(COUNTIF('Renda Fixa'!$N$31:N181,S151)&gt;1,"",R151))),"")</f>
        <v/>
      </c>
      <c r="U151" s="16" t="str">
        <f t="shared" si="5"/>
        <v/>
      </c>
      <c r="V151" s="16" t="str" cm="1">
        <f t="array" ref="V151">IFERROR(INDEX(S:S,U151),"")</f>
        <v/>
      </c>
      <c r="W151" s="16" t="str">
        <f>IF(V151&lt;&gt;"",INDEX('Renda Fixa'!J:J,MATCH(V151,'Renda Fixa'!N:N,0)),"")</f>
        <v/>
      </c>
      <c r="X151" s="17" t="str">
        <f>IF(V151&lt;&gt;"",(SUMIFS('Renda Fixa'!O:O,'Renda Fixa'!N:N,V151,'Renda Fixa'!I:I,"A")-SUMIFS('Renda Fixa'!O:O,'Renda Fixa'!N:N,V151,'Renda Fixa'!I:I,"R"))*VLOOKUP(V151,Tabela2[],2,0),"")</f>
        <v/>
      </c>
      <c r="Y151" s="2" t="str">
        <f>IF(
V151&lt;&gt;"",
(SUMIFS('Renda Fixa'!O:O,'Renda Fixa'!N:N,V151,'Renda Fixa'!I:I,"A")-SUMIFS('Renda Fixa'!O:O,'Renda Fixa'!N:N,V151,'Renda Fixa'!I:I,"R")) *
(VLOOKUP(V151,Tabela2[],2,0) -
(SUMIFS('Renda Fixa'!S:S,'Renda Fixa'!N:N,V151,'Renda Fixa'!I:I,"A")/SUMIFS('Renda Fixa'!O:O,'Renda Fixa'!N:N,V151,'Renda Fixa'!I:I,"A"))),"")</f>
        <v/>
      </c>
    </row>
    <row r="152" spans="3:25" x14ac:dyDescent="0.25">
      <c r="C152" s="16">
        <v>152</v>
      </c>
      <c r="D152" s="16" t="str">
        <f>IFERROR(IF('Renda Variável'!H178&lt;&gt;"",'Renda Variável'!H178,""),"")</f>
        <v/>
      </c>
      <c r="E152" s="16" t="str">
        <f>IFERROR(IF((SUMIFS('Renda Variável'!M:M,'Renda Variável'!H:H,D152,'Renda Variável'!J:J,"C")-SUMIFS('Renda Variável'!M:M,'Renda Variável'!H:H,D152,'Renda Variável'!J:J,"V"))=0,"",IF(D152="","",IF(COUNTIF('Renda Variável'!$H$27:H178,D152)&gt;1,"",C152))),"")</f>
        <v/>
      </c>
      <c r="F152" s="16" t="str">
        <f t="shared" si="4"/>
        <v/>
      </c>
      <c r="G152" s="16" t="str" cm="1">
        <f t="array" ref="G152">IFERROR(INDEX(D:D,F152),"")</f>
        <v/>
      </c>
      <c r="H152" s="16" t="str">
        <f>IF(G152&lt;&gt;"",VLOOKUP(G152,'Renda Variável'!H:I,2,0),"")</f>
        <v/>
      </c>
      <c r="I152" s="17" t="str">
        <f>IF(G152&lt;&gt;"",(SUMIFS('Renda Variável'!M:M,'Renda Variável'!H:H,G152,'Renda Variável'!J:J,"C")-SUMIFS('Renda Variável'!M:M,'Renda Variável'!H:H,G152,'Renda Variável'!J:J,"V"))*VLOOKUP(G152,Tabela1[],2,0),"")</f>
        <v/>
      </c>
      <c r="J152" s="17" t="str">
        <f>IF(
G152&lt;&gt;"",
(SUMIFS('Renda Variável'!M:M,'Renda Variável'!H:H,G152,'Renda Variável'!J:J,"C")-SUMIFS('Renda Variável'!M:M,'Renda Variável'!H:H,G152,'Renda Variável'!J:J,"V")) *
(VLOOKUP(G152,Tabela1[],2,0) -
(SUMIFS('Renda Variável'!Q:Q,'Renda Variável'!H:H,G152,'Renda Variável'!J:J,"C")/SUMIFS('Renda Variável'!M:M,'Renda Variável'!H:H,G152,'Renda Variável'!J:J,"C"))),"")</f>
        <v/>
      </c>
      <c r="R152" s="16">
        <v>152</v>
      </c>
      <c r="S152" s="16" t="str">
        <f>IFERROR(IF('Renda Fixa'!N182&lt;&gt;"",'Renda Fixa'!N182,""),"")</f>
        <v/>
      </c>
      <c r="T152" s="16" t="str">
        <f>IFERROR(IF((SUMIFS('Renda Fixa'!O:O,'Renda Fixa'!N:N,S152,'Renda Fixa'!I:I,"A")-SUMIFS('Renda Fixa'!O:O,'Renda Fixa'!N:N,S152,'Renda Fixa'!I:I,"R"))=0,"",IF(S152="","",IF(COUNTIF('Renda Fixa'!$N$31:N182,S152)&gt;1,"",R152))),"")</f>
        <v/>
      </c>
      <c r="U152" s="16" t="str">
        <f t="shared" si="5"/>
        <v/>
      </c>
      <c r="V152" s="16" t="str" cm="1">
        <f t="array" ref="V152">IFERROR(INDEX(S:S,U152),"")</f>
        <v/>
      </c>
      <c r="W152" s="16" t="str">
        <f>IF(V152&lt;&gt;"",INDEX('Renda Fixa'!J:J,MATCH(V152,'Renda Fixa'!N:N,0)),"")</f>
        <v/>
      </c>
      <c r="X152" s="17" t="str">
        <f>IF(V152&lt;&gt;"",(SUMIFS('Renda Fixa'!O:O,'Renda Fixa'!N:N,V152,'Renda Fixa'!I:I,"A")-SUMIFS('Renda Fixa'!O:O,'Renda Fixa'!N:N,V152,'Renda Fixa'!I:I,"R"))*VLOOKUP(V152,Tabela2[],2,0),"")</f>
        <v/>
      </c>
      <c r="Y152" s="2" t="str">
        <f>IF(
V152&lt;&gt;"",
(SUMIFS('Renda Fixa'!O:O,'Renda Fixa'!N:N,V152,'Renda Fixa'!I:I,"A")-SUMIFS('Renda Fixa'!O:O,'Renda Fixa'!N:N,V152,'Renda Fixa'!I:I,"R")) *
(VLOOKUP(V152,Tabela2[],2,0) -
(SUMIFS('Renda Fixa'!S:S,'Renda Fixa'!N:N,V152,'Renda Fixa'!I:I,"A")/SUMIFS('Renda Fixa'!O:O,'Renda Fixa'!N:N,V152,'Renda Fixa'!I:I,"A"))),"")</f>
        <v/>
      </c>
    </row>
    <row r="153" spans="3:25" x14ac:dyDescent="0.25">
      <c r="C153" s="16">
        <v>153</v>
      </c>
      <c r="D153" s="16" t="str">
        <f>IFERROR(IF('Renda Variável'!H179&lt;&gt;"",'Renda Variável'!H179,""),"")</f>
        <v/>
      </c>
      <c r="E153" s="16" t="str">
        <f>IFERROR(IF((SUMIFS('Renda Variável'!M:M,'Renda Variável'!H:H,D153,'Renda Variável'!J:J,"C")-SUMIFS('Renda Variável'!M:M,'Renda Variável'!H:H,D153,'Renda Variável'!J:J,"V"))=0,"",IF(D153="","",IF(COUNTIF('Renda Variável'!$H$27:H179,D153)&gt;1,"",C153))),"")</f>
        <v/>
      </c>
      <c r="F153" s="16" t="str">
        <f t="shared" si="4"/>
        <v/>
      </c>
      <c r="G153" s="16" t="str" cm="1">
        <f t="array" ref="G153">IFERROR(INDEX(D:D,F153),"")</f>
        <v/>
      </c>
      <c r="H153" s="16" t="str">
        <f>IF(G153&lt;&gt;"",VLOOKUP(G153,'Renda Variável'!H:I,2,0),"")</f>
        <v/>
      </c>
      <c r="I153" s="17" t="str">
        <f>IF(G153&lt;&gt;"",(SUMIFS('Renda Variável'!M:M,'Renda Variável'!H:H,G153,'Renda Variável'!J:J,"C")-SUMIFS('Renda Variável'!M:M,'Renda Variável'!H:H,G153,'Renda Variável'!J:J,"V"))*VLOOKUP(G153,Tabela1[],2,0),"")</f>
        <v/>
      </c>
      <c r="J153" s="17" t="str">
        <f>IF(
G153&lt;&gt;"",
(SUMIFS('Renda Variável'!M:M,'Renda Variável'!H:H,G153,'Renda Variável'!J:J,"C")-SUMIFS('Renda Variável'!M:M,'Renda Variável'!H:H,G153,'Renda Variável'!J:J,"V")) *
(VLOOKUP(G153,Tabela1[],2,0) -
(SUMIFS('Renda Variável'!Q:Q,'Renda Variável'!H:H,G153,'Renda Variável'!J:J,"C")/SUMIFS('Renda Variável'!M:M,'Renda Variável'!H:H,G153,'Renda Variável'!J:J,"C"))),"")</f>
        <v/>
      </c>
      <c r="R153" s="16">
        <v>153</v>
      </c>
      <c r="S153" s="16" t="str">
        <f>IFERROR(IF('Renda Fixa'!N183&lt;&gt;"",'Renda Fixa'!N183,""),"")</f>
        <v/>
      </c>
      <c r="T153" s="16" t="str">
        <f>IFERROR(IF((SUMIFS('Renda Fixa'!O:O,'Renda Fixa'!N:N,S153,'Renda Fixa'!I:I,"A")-SUMIFS('Renda Fixa'!O:O,'Renda Fixa'!N:N,S153,'Renda Fixa'!I:I,"R"))=0,"",IF(S153="","",IF(COUNTIF('Renda Fixa'!$N$31:N183,S153)&gt;1,"",R153))),"")</f>
        <v/>
      </c>
      <c r="U153" s="16" t="str">
        <f t="shared" si="5"/>
        <v/>
      </c>
      <c r="V153" s="16" t="str" cm="1">
        <f t="array" ref="V153">IFERROR(INDEX(S:S,U153),"")</f>
        <v/>
      </c>
      <c r="W153" s="16" t="str">
        <f>IF(V153&lt;&gt;"",INDEX('Renda Fixa'!J:J,MATCH(V153,'Renda Fixa'!N:N,0)),"")</f>
        <v/>
      </c>
      <c r="X153" s="17" t="str">
        <f>IF(V153&lt;&gt;"",(SUMIFS('Renda Fixa'!O:O,'Renda Fixa'!N:N,V153,'Renda Fixa'!I:I,"A")-SUMIFS('Renda Fixa'!O:O,'Renda Fixa'!N:N,V153,'Renda Fixa'!I:I,"R"))*VLOOKUP(V153,Tabela2[],2,0),"")</f>
        <v/>
      </c>
      <c r="Y153" s="2" t="str">
        <f>IF(
V153&lt;&gt;"",
(SUMIFS('Renda Fixa'!O:O,'Renda Fixa'!N:N,V153,'Renda Fixa'!I:I,"A")-SUMIFS('Renda Fixa'!O:O,'Renda Fixa'!N:N,V153,'Renda Fixa'!I:I,"R")) *
(VLOOKUP(V153,Tabela2[],2,0) -
(SUMIFS('Renda Fixa'!S:S,'Renda Fixa'!N:N,V153,'Renda Fixa'!I:I,"A")/SUMIFS('Renda Fixa'!O:O,'Renda Fixa'!N:N,V153,'Renda Fixa'!I:I,"A"))),"")</f>
        <v/>
      </c>
    </row>
    <row r="154" spans="3:25" x14ac:dyDescent="0.25">
      <c r="C154" s="16">
        <v>154</v>
      </c>
      <c r="D154" s="16" t="str">
        <f>IFERROR(IF('Renda Variável'!H180&lt;&gt;"",'Renda Variável'!H180,""),"")</f>
        <v/>
      </c>
      <c r="E154" s="16" t="str">
        <f>IFERROR(IF((SUMIFS('Renda Variável'!M:M,'Renda Variável'!H:H,D154,'Renda Variável'!J:J,"C")-SUMIFS('Renda Variável'!M:M,'Renda Variável'!H:H,D154,'Renda Variável'!J:J,"V"))=0,"",IF(D154="","",IF(COUNTIF('Renda Variável'!$H$27:H180,D154)&gt;1,"",C154))),"")</f>
        <v/>
      </c>
      <c r="F154" s="16" t="str">
        <f t="shared" si="4"/>
        <v/>
      </c>
      <c r="G154" s="16" t="str" cm="1">
        <f t="array" ref="G154">IFERROR(INDEX(D:D,F154),"")</f>
        <v/>
      </c>
      <c r="H154" s="16" t="str">
        <f>IF(G154&lt;&gt;"",VLOOKUP(G154,'Renda Variável'!H:I,2,0),"")</f>
        <v/>
      </c>
      <c r="I154" s="17" t="str">
        <f>IF(G154&lt;&gt;"",(SUMIFS('Renda Variável'!M:M,'Renda Variável'!H:H,G154,'Renda Variável'!J:J,"C")-SUMIFS('Renda Variável'!M:M,'Renda Variável'!H:H,G154,'Renda Variável'!J:J,"V"))*VLOOKUP(G154,Tabela1[],2,0),"")</f>
        <v/>
      </c>
      <c r="J154" s="17" t="str">
        <f>IF(
G154&lt;&gt;"",
(SUMIFS('Renda Variável'!M:M,'Renda Variável'!H:H,G154,'Renda Variável'!J:J,"C")-SUMIFS('Renda Variável'!M:M,'Renda Variável'!H:H,G154,'Renda Variável'!J:J,"V")) *
(VLOOKUP(G154,Tabela1[],2,0) -
(SUMIFS('Renda Variável'!Q:Q,'Renda Variável'!H:H,G154,'Renda Variável'!J:J,"C")/SUMIFS('Renda Variável'!M:M,'Renda Variável'!H:H,G154,'Renda Variável'!J:J,"C"))),"")</f>
        <v/>
      </c>
      <c r="R154" s="16">
        <v>154</v>
      </c>
      <c r="S154" s="16" t="str">
        <f>IFERROR(IF('Renda Fixa'!N184&lt;&gt;"",'Renda Fixa'!N184,""),"")</f>
        <v/>
      </c>
      <c r="T154" s="16" t="str">
        <f>IFERROR(IF((SUMIFS('Renda Fixa'!O:O,'Renda Fixa'!N:N,S154,'Renda Fixa'!I:I,"A")-SUMIFS('Renda Fixa'!O:O,'Renda Fixa'!N:N,S154,'Renda Fixa'!I:I,"R"))=0,"",IF(S154="","",IF(COUNTIF('Renda Fixa'!$N$31:N184,S154)&gt;1,"",R154))),"")</f>
        <v/>
      </c>
      <c r="U154" s="16" t="str">
        <f t="shared" si="5"/>
        <v/>
      </c>
      <c r="V154" s="16" t="str" cm="1">
        <f t="array" ref="V154">IFERROR(INDEX(S:S,U154),"")</f>
        <v/>
      </c>
      <c r="W154" s="16" t="str">
        <f>IF(V154&lt;&gt;"",INDEX('Renda Fixa'!J:J,MATCH(V154,'Renda Fixa'!N:N,0)),"")</f>
        <v/>
      </c>
      <c r="X154" s="17" t="str">
        <f>IF(V154&lt;&gt;"",(SUMIFS('Renda Fixa'!O:O,'Renda Fixa'!N:N,V154,'Renda Fixa'!I:I,"A")-SUMIFS('Renda Fixa'!O:O,'Renda Fixa'!N:N,V154,'Renda Fixa'!I:I,"R"))*VLOOKUP(V154,Tabela2[],2,0),"")</f>
        <v/>
      </c>
      <c r="Y154" s="2" t="str">
        <f>IF(
V154&lt;&gt;"",
(SUMIFS('Renda Fixa'!O:O,'Renda Fixa'!N:N,V154,'Renda Fixa'!I:I,"A")-SUMIFS('Renda Fixa'!O:O,'Renda Fixa'!N:N,V154,'Renda Fixa'!I:I,"R")) *
(VLOOKUP(V154,Tabela2[],2,0) -
(SUMIFS('Renda Fixa'!S:S,'Renda Fixa'!N:N,V154,'Renda Fixa'!I:I,"A")/SUMIFS('Renda Fixa'!O:O,'Renda Fixa'!N:N,V154,'Renda Fixa'!I:I,"A"))),"")</f>
        <v/>
      </c>
    </row>
    <row r="155" spans="3:25" x14ac:dyDescent="0.25">
      <c r="C155" s="16">
        <v>155</v>
      </c>
      <c r="D155" s="16" t="str">
        <f>IFERROR(IF('Renda Variável'!H181&lt;&gt;"",'Renda Variável'!H181,""),"")</f>
        <v/>
      </c>
      <c r="E155" s="16" t="str">
        <f>IFERROR(IF((SUMIFS('Renda Variável'!M:M,'Renda Variável'!H:H,D155,'Renda Variável'!J:J,"C")-SUMIFS('Renda Variável'!M:M,'Renda Variável'!H:H,D155,'Renda Variável'!J:J,"V"))=0,"",IF(D155="","",IF(COUNTIF('Renda Variável'!$H$27:H181,D155)&gt;1,"",C155))),"")</f>
        <v/>
      </c>
      <c r="F155" s="16" t="str">
        <f t="shared" si="4"/>
        <v/>
      </c>
      <c r="G155" s="16" t="str" cm="1">
        <f t="array" ref="G155">IFERROR(INDEX(D:D,F155),"")</f>
        <v/>
      </c>
      <c r="H155" s="16" t="str">
        <f>IF(G155&lt;&gt;"",VLOOKUP(G155,'Renda Variável'!H:I,2,0),"")</f>
        <v/>
      </c>
      <c r="I155" s="17" t="str">
        <f>IF(G155&lt;&gt;"",(SUMIFS('Renda Variável'!M:M,'Renda Variável'!H:H,G155,'Renda Variável'!J:J,"C")-SUMIFS('Renda Variável'!M:M,'Renda Variável'!H:H,G155,'Renda Variável'!J:J,"V"))*VLOOKUP(G155,Tabela1[],2,0),"")</f>
        <v/>
      </c>
      <c r="J155" s="17" t="str">
        <f>IF(
G155&lt;&gt;"",
(SUMIFS('Renda Variável'!M:M,'Renda Variável'!H:H,G155,'Renda Variável'!J:J,"C")-SUMIFS('Renda Variável'!M:M,'Renda Variável'!H:H,G155,'Renda Variável'!J:J,"V")) *
(VLOOKUP(G155,Tabela1[],2,0) -
(SUMIFS('Renda Variável'!Q:Q,'Renda Variável'!H:H,G155,'Renda Variável'!J:J,"C")/SUMIFS('Renda Variável'!M:M,'Renda Variável'!H:H,G155,'Renda Variável'!J:J,"C"))),"")</f>
        <v/>
      </c>
      <c r="R155" s="16">
        <v>155</v>
      </c>
      <c r="S155" s="16" t="str">
        <f>IFERROR(IF('Renda Fixa'!N185&lt;&gt;"",'Renda Fixa'!N185,""),"")</f>
        <v/>
      </c>
      <c r="T155" s="16" t="str">
        <f>IFERROR(IF((SUMIFS('Renda Fixa'!O:O,'Renda Fixa'!N:N,S155,'Renda Fixa'!I:I,"A")-SUMIFS('Renda Fixa'!O:O,'Renda Fixa'!N:N,S155,'Renda Fixa'!I:I,"R"))=0,"",IF(S155="","",IF(COUNTIF('Renda Fixa'!$N$31:N185,S155)&gt;1,"",R155))),"")</f>
        <v/>
      </c>
      <c r="U155" s="16" t="str">
        <f t="shared" si="5"/>
        <v/>
      </c>
      <c r="V155" s="16" t="str" cm="1">
        <f t="array" ref="V155">IFERROR(INDEX(S:S,U155),"")</f>
        <v/>
      </c>
      <c r="W155" s="16" t="str">
        <f>IF(V155&lt;&gt;"",INDEX('Renda Fixa'!J:J,MATCH(V155,'Renda Fixa'!N:N,0)),"")</f>
        <v/>
      </c>
      <c r="X155" s="17" t="str">
        <f>IF(V155&lt;&gt;"",(SUMIFS('Renda Fixa'!O:O,'Renda Fixa'!N:N,V155,'Renda Fixa'!I:I,"A")-SUMIFS('Renda Fixa'!O:O,'Renda Fixa'!N:N,V155,'Renda Fixa'!I:I,"R"))*VLOOKUP(V155,Tabela2[],2,0),"")</f>
        <v/>
      </c>
      <c r="Y155" s="2" t="str">
        <f>IF(
V155&lt;&gt;"",
(SUMIFS('Renda Fixa'!O:O,'Renda Fixa'!N:N,V155,'Renda Fixa'!I:I,"A")-SUMIFS('Renda Fixa'!O:O,'Renda Fixa'!N:N,V155,'Renda Fixa'!I:I,"R")) *
(VLOOKUP(V155,Tabela2[],2,0) -
(SUMIFS('Renda Fixa'!S:S,'Renda Fixa'!N:N,V155,'Renda Fixa'!I:I,"A")/SUMIFS('Renda Fixa'!O:O,'Renda Fixa'!N:N,V155,'Renda Fixa'!I:I,"A"))),"")</f>
        <v/>
      </c>
    </row>
    <row r="156" spans="3:25" x14ac:dyDescent="0.25">
      <c r="C156" s="16">
        <v>156</v>
      </c>
      <c r="D156" s="16" t="str">
        <f>IFERROR(IF('Renda Variável'!H182&lt;&gt;"",'Renda Variável'!H182,""),"")</f>
        <v/>
      </c>
      <c r="E156" s="16" t="str">
        <f>IFERROR(IF((SUMIFS('Renda Variável'!M:M,'Renda Variável'!H:H,D156,'Renda Variável'!J:J,"C")-SUMIFS('Renda Variável'!M:M,'Renda Variável'!H:H,D156,'Renda Variável'!J:J,"V"))=0,"",IF(D156="","",IF(COUNTIF('Renda Variável'!$H$27:H182,D156)&gt;1,"",C156))),"")</f>
        <v/>
      </c>
      <c r="F156" s="16" t="str">
        <f t="shared" si="4"/>
        <v/>
      </c>
      <c r="G156" s="16" t="str" cm="1">
        <f t="array" ref="G156">IFERROR(INDEX(D:D,F156),"")</f>
        <v/>
      </c>
      <c r="H156" s="16" t="str">
        <f>IF(G156&lt;&gt;"",VLOOKUP(G156,'Renda Variável'!H:I,2,0),"")</f>
        <v/>
      </c>
      <c r="I156" s="17" t="str">
        <f>IF(G156&lt;&gt;"",(SUMIFS('Renda Variável'!M:M,'Renda Variável'!H:H,G156,'Renda Variável'!J:J,"C")-SUMIFS('Renda Variável'!M:M,'Renda Variável'!H:H,G156,'Renda Variável'!J:J,"V"))*VLOOKUP(G156,Tabela1[],2,0),"")</f>
        <v/>
      </c>
      <c r="J156" s="17" t="str">
        <f>IF(
G156&lt;&gt;"",
(SUMIFS('Renda Variável'!M:M,'Renda Variável'!H:H,G156,'Renda Variável'!J:J,"C")-SUMIFS('Renda Variável'!M:M,'Renda Variável'!H:H,G156,'Renda Variável'!J:J,"V")) *
(VLOOKUP(G156,Tabela1[],2,0) -
(SUMIFS('Renda Variável'!Q:Q,'Renda Variável'!H:H,G156,'Renda Variável'!J:J,"C")/SUMIFS('Renda Variável'!M:M,'Renda Variável'!H:H,G156,'Renda Variável'!J:J,"C"))),"")</f>
        <v/>
      </c>
      <c r="R156" s="16">
        <v>156</v>
      </c>
      <c r="S156" s="16" t="str">
        <f>IFERROR(IF('Renda Fixa'!N186&lt;&gt;"",'Renda Fixa'!N186,""),"")</f>
        <v/>
      </c>
      <c r="T156" s="16" t="str">
        <f>IFERROR(IF((SUMIFS('Renda Fixa'!O:O,'Renda Fixa'!N:N,S156,'Renda Fixa'!I:I,"A")-SUMIFS('Renda Fixa'!O:O,'Renda Fixa'!N:N,S156,'Renda Fixa'!I:I,"R"))=0,"",IF(S156="","",IF(COUNTIF('Renda Fixa'!$N$31:N186,S156)&gt;1,"",R156))),"")</f>
        <v/>
      </c>
      <c r="U156" s="16" t="str">
        <f t="shared" si="5"/>
        <v/>
      </c>
      <c r="V156" s="16" t="str" cm="1">
        <f t="array" ref="V156">IFERROR(INDEX(S:S,U156),"")</f>
        <v/>
      </c>
      <c r="W156" s="16" t="str">
        <f>IF(V156&lt;&gt;"",INDEX('Renda Fixa'!J:J,MATCH(V156,'Renda Fixa'!N:N,0)),"")</f>
        <v/>
      </c>
      <c r="X156" s="17" t="str">
        <f>IF(V156&lt;&gt;"",(SUMIFS('Renda Fixa'!O:O,'Renda Fixa'!N:N,V156,'Renda Fixa'!I:I,"A")-SUMIFS('Renda Fixa'!O:O,'Renda Fixa'!N:N,V156,'Renda Fixa'!I:I,"R"))*VLOOKUP(V156,Tabela2[],2,0),"")</f>
        <v/>
      </c>
      <c r="Y156" s="2" t="str">
        <f>IF(
V156&lt;&gt;"",
(SUMIFS('Renda Fixa'!O:O,'Renda Fixa'!N:N,V156,'Renda Fixa'!I:I,"A")-SUMIFS('Renda Fixa'!O:O,'Renda Fixa'!N:N,V156,'Renda Fixa'!I:I,"R")) *
(VLOOKUP(V156,Tabela2[],2,0) -
(SUMIFS('Renda Fixa'!S:S,'Renda Fixa'!N:N,V156,'Renda Fixa'!I:I,"A")/SUMIFS('Renda Fixa'!O:O,'Renda Fixa'!N:N,V156,'Renda Fixa'!I:I,"A"))),"")</f>
        <v/>
      </c>
    </row>
    <row r="157" spans="3:25" x14ac:dyDescent="0.25">
      <c r="C157" s="16">
        <v>157</v>
      </c>
      <c r="D157" s="16" t="str">
        <f>IFERROR(IF('Renda Variável'!H183&lt;&gt;"",'Renda Variável'!H183,""),"")</f>
        <v/>
      </c>
      <c r="E157" s="16" t="str">
        <f>IFERROR(IF((SUMIFS('Renda Variável'!M:M,'Renda Variável'!H:H,D157,'Renda Variável'!J:J,"C")-SUMIFS('Renda Variável'!M:M,'Renda Variável'!H:H,D157,'Renda Variável'!J:J,"V"))=0,"",IF(D157="","",IF(COUNTIF('Renda Variável'!$H$27:H183,D157)&gt;1,"",C157))),"")</f>
        <v/>
      </c>
      <c r="F157" s="16" t="str">
        <f t="shared" si="4"/>
        <v/>
      </c>
      <c r="G157" s="16" t="str" cm="1">
        <f t="array" ref="G157">IFERROR(INDEX(D:D,F157),"")</f>
        <v/>
      </c>
      <c r="H157" s="16" t="str">
        <f>IF(G157&lt;&gt;"",VLOOKUP(G157,'Renda Variável'!H:I,2,0),"")</f>
        <v/>
      </c>
      <c r="I157" s="17" t="str">
        <f>IF(G157&lt;&gt;"",(SUMIFS('Renda Variável'!M:M,'Renda Variável'!H:H,G157,'Renda Variável'!J:J,"C")-SUMIFS('Renda Variável'!M:M,'Renda Variável'!H:H,G157,'Renda Variável'!J:J,"V"))*VLOOKUP(G157,Tabela1[],2,0),"")</f>
        <v/>
      </c>
      <c r="J157" s="17" t="str">
        <f>IF(
G157&lt;&gt;"",
(SUMIFS('Renda Variável'!M:M,'Renda Variável'!H:H,G157,'Renda Variável'!J:J,"C")-SUMIFS('Renda Variável'!M:M,'Renda Variável'!H:H,G157,'Renda Variável'!J:J,"V")) *
(VLOOKUP(G157,Tabela1[],2,0) -
(SUMIFS('Renda Variável'!Q:Q,'Renda Variável'!H:H,G157,'Renda Variável'!J:J,"C")/SUMIFS('Renda Variável'!M:M,'Renda Variável'!H:H,G157,'Renda Variável'!J:J,"C"))),"")</f>
        <v/>
      </c>
      <c r="R157" s="16">
        <v>157</v>
      </c>
      <c r="S157" s="16" t="str">
        <f>IFERROR(IF('Renda Fixa'!N187&lt;&gt;"",'Renda Fixa'!N187,""),"")</f>
        <v/>
      </c>
      <c r="T157" s="16" t="str">
        <f>IFERROR(IF((SUMIFS('Renda Fixa'!O:O,'Renda Fixa'!N:N,S157,'Renda Fixa'!I:I,"A")-SUMIFS('Renda Fixa'!O:O,'Renda Fixa'!N:N,S157,'Renda Fixa'!I:I,"R"))=0,"",IF(S157="","",IF(COUNTIF('Renda Fixa'!$N$31:N187,S157)&gt;1,"",R157))),"")</f>
        <v/>
      </c>
      <c r="U157" s="16" t="str">
        <f t="shared" si="5"/>
        <v/>
      </c>
      <c r="V157" s="16" t="str" cm="1">
        <f t="array" ref="V157">IFERROR(INDEX(S:S,U157),"")</f>
        <v/>
      </c>
      <c r="W157" s="16" t="str">
        <f>IF(V157&lt;&gt;"",INDEX('Renda Fixa'!J:J,MATCH(V157,'Renda Fixa'!N:N,0)),"")</f>
        <v/>
      </c>
      <c r="X157" s="17" t="str">
        <f>IF(V157&lt;&gt;"",(SUMIFS('Renda Fixa'!O:O,'Renda Fixa'!N:N,V157,'Renda Fixa'!I:I,"A")-SUMIFS('Renda Fixa'!O:O,'Renda Fixa'!N:N,V157,'Renda Fixa'!I:I,"R"))*VLOOKUP(V157,Tabela2[],2,0),"")</f>
        <v/>
      </c>
      <c r="Y157" s="2" t="str">
        <f>IF(
V157&lt;&gt;"",
(SUMIFS('Renda Fixa'!O:O,'Renda Fixa'!N:N,V157,'Renda Fixa'!I:I,"A")-SUMIFS('Renda Fixa'!O:O,'Renda Fixa'!N:N,V157,'Renda Fixa'!I:I,"R")) *
(VLOOKUP(V157,Tabela2[],2,0) -
(SUMIFS('Renda Fixa'!S:S,'Renda Fixa'!N:N,V157,'Renda Fixa'!I:I,"A")/SUMIFS('Renda Fixa'!O:O,'Renda Fixa'!N:N,V157,'Renda Fixa'!I:I,"A"))),"")</f>
        <v/>
      </c>
    </row>
    <row r="158" spans="3:25" x14ac:dyDescent="0.25">
      <c r="C158" s="16">
        <v>158</v>
      </c>
      <c r="D158" s="16" t="str">
        <f>IFERROR(IF('Renda Variável'!H184&lt;&gt;"",'Renda Variável'!H184,""),"")</f>
        <v/>
      </c>
      <c r="E158" s="16" t="str">
        <f>IFERROR(IF((SUMIFS('Renda Variável'!M:M,'Renda Variável'!H:H,D158,'Renda Variável'!J:J,"C")-SUMIFS('Renda Variável'!M:M,'Renda Variável'!H:H,D158,'Renda Variável'!J:J,"V"))=0,"",IF(D158="","",IF(COUNTIF('Renda Variável'!$H$27:H184,D158)&gt;1,"",C158))),"")</f>
        <v/>
      </c>
      <c r="F158" s="16" t="str">
        <f t="shared" si="4"/>
        <v/>
      </c>
      <c r="G158" s="16" t="str" cm="1">
        <f t="array" ref="G158">IFERROR(INDEX(D:D,F158),"")</f>
        <v/>
      </c>
      <c r="H158" s="16" t="str">
        <f>IF(G158&lt;&gt;"",VLOOKUP(G158,'Renda Variável'!H:I,2,0),"")</f>
        <v/>
      </c>
      <c r="I158" s="17" t="str">
        <f>IF(G158&lt;&gt;"",(SUMIFS('Renda Variável'!M:M,'Renda Variável'!H:H,G158,'Renda Variável'!J:J,"C")-SUMIFS('Renda Variável'!M:M,'Renda Variável'!H:H,G158,'Renda Variável'!J:J,"V"))*VLOOKUP(G158,Tabela1[],2,0),"")</f>
        <v/>
      </c>
      <c r="J158" s="17" t="str">
        <f>IF(
G158&lt;&gt;"",
(SUMIFS('Renda Variável'!M:M,'Renda Variável'!H:H,G158,'Renda Variável'!J:J,"C")-SUMIFS('Renda Variável'!M:M,'Renda Variável'!H:H,G158,'Renda Variável'!J:J,"V")) *
(VLOOKUP(G158,Tabela1[],2,0) -
(SUMIFS('Renda Variável'!Q:Q,'Renda Variável'!H:H,G158,'Renda Variável'!J:J,"C")/SUMIFS('Renda Variável'!M:M,'Renda Variável'!H:H,G158,'Renda Variável'!J:J,"C"))),"")</f>
        <v/>
      </c>
      <c r="R158" s="16">
        <v>158</v>
      </c>
      <c r="S158" s="16" t="str">
        <f>IFERROR(IF('Renda Fixa'!N188&lt;&gt;"",'Renda Fixa'!N188,""),"")</f>
        <v/>
      </c>
      <c r="T158" s="16" t="str">
        <f>IFERROR(IF((SUMIFS('Renda Fixa'!O:O,'Renda Fixa'!N:N,S158,'Renda Fixa'!I:I,"A")-SUMIFS('Renda Fixa'!O:O,'Renda Fixa'!N:N,S158,'Renda Fixa'!I:I,"R"))=0,"",IF(S158="","",IF(COUNTIF('Renda Fixa'!$N$31:N188,S158)&gt;1,"",R158))),"")</f>
        <v/>
      </c>
      <c r="U158" s="16" t="str">
        <f t="shared" si="5"/>
        <v/>
      </c>
      <c r="V158" s="16" t="str" cm="1">
        <f t="array" ref="V158">IFERROR(INDEX(S:S,U158),"")</f>
        <v/>
      </c>
      <c r="W158" s="16" t="str">
        <f>IF(V158&lt;&gt;"",INDEX('Renda Fixa'!J:J,MATCH(V158,'Renda Fixa'!N:N,0)),"")</f>
        <v/>
      </c>
      <c r="X158" s="17" t="str">
        <f>IF(V158&lt;&gt;"",(SUMIFS('Renda Fixa'!O:O,'Renda Fixa'!N:N,V158,'Renda Fixa'!I:I,"A")-SUMIFS('Renda Fixa'!O:O,'Renda Fixa'!N:N,V158,'Renda Fixa'!I:I,"R"))*VLOOKUP(V158,Tabela2[],2,0),"")</f>
        <v/>
      </c>
      <c r="Y158" s="2" t="str">
        <f>IF(
V158&lt;&gt;"",
(SUMIFS('Renda Fixa'!O:O,'Renda Fixa'!N:N,V158,'Renda Fixa'!I:I,"A")-SUMIFS('Renda Fixa'!O:O,'Renda Fixa'!N:N,V158,'Renda Fixa'!I:I,"R")) *
(VLOOKUP(V158,Tabela2[],2,0) -
(SUMIFS('Renda Fixa'!S:S,'Renda Fixa'!N:N,V158,'Renda Fixa'!I:I,"A")/SUMIFS('Renda Fixa'!O:O,'Renda Fixa'!N:N,V158,'Renda Fixa'!I:I,"A"))),"")</f>
        <v/>
      </c>
    </row>
    <row r="159" spans="3:25" x14ac:dyDescent="0.25">
      <c r="C159" s="16">
        <v>159</v>
      </c>
      <c r="D159" s="16" t="str">
        <f>IFERROR(IF('Renda Variável'!H185&lt;&gt;"",'Renda Variável'!H185,""),"")</f>
        <v/>
      </c>
      <c r="E159" s="16" t="str">
        <f>IFERROR(IF((SUMIFS('Renda Variável'!M:M,'Renda Variável'!H:H,D159,'Renda Variável'!J:J,"C")-SUMIFS('Renda Variável'!M:M,'Renda Variável'!H:H,D159,'Renda Variável'!J:J,"V"))=0,"",IF(D159="","",IF(COUNTIF('Renda Variável'!$H$27:H185,D159)&gt;1,"",C159))),"")</f>
        <v/>
      </c>
      <c r="F159" s="16" t="str">
        <f t="shared" si="4"/>
        <v/>
      </c>
      <c r="G159" s="16" t="str" cm="1">
        <f t="array" ref="G159">IFERROR(INDEX(D:D,F159),"")</f>
        <v/>
      </c>
      <c r="H159" s="16" t="str">
        <f>IF(G159&lt;&gt;"",VLOOKUP(G159,'Renda Variável'!H:I,2,0),"")</f>
        <v/>
      </c>
      <c r="I159" s="17" t="str">
        <f>IF(G159&lt;&gt;"",(SUMIFS('Renda Variável'!M:M,'Renda Variável'!H:H,G159,'Renda Variável'!J:J,"C")-SUMIFS('Renda Variável'!M:M,'Renda Variável'!H:H,G159,'Renda Variável'!J:J,"V"))*VLOOKUP(G159,Tabela1[],2,0),"")</f>
        <v/>
      </c>
      <c r="J159" s="17" t="str">
        <f>IF(
G159&lt;&gt;"",
(SUMIFS('Renda Variável'!M:M,'Renda Variável'!H:H,G159,'Renda Variável'!J:J,"C")-SUMIFS('Renda Variável'!M:M,'Renda Variável'!H:H,G159,'Renda Variável'!J:J,"V")) *
(VLOOKUP(G159,Tabela1[],2,0) -
(SUMIFS('Renda Variável'!Q:Q,'Renda Variável'!H:H,G159,'Renda Variável'!J:J,"C")/SUMIFS('Renda Variável'!M:M,'Renda Variável'!H:H,G159,'Renda Variável'!J:J,"C"))),"")</f>
        <v/>
      </c>
      <c r="R159" s="16">
        <v>159</v>
      </c>
      <c r="S159" s="16" t="str">
        <f>IFERROR(IF('Renda Fixa'!N189&lt;&gt;"",'Renda Fixa'!N189,""),"")</f>
        <v/>
      </c>
      <c r="T159" s="16" t="str">
        <f>IFERROR(IF((SUMIFS('Renda Fixa'!O:O,'Renda Fixa'!N:N,S159,'Renda Fixa'!I:I,"A")-SUMIFS('Renda Fixa'!O:O,'Renda Fixa'!N:N,S159,'Renda Fixa'!I:I,"R"))=0,"",IF(S159="","",IF(COUNTIF('Renda Fixa'!$N$31:N189,S159)&gt;1,"",R159))),"")</f>
        <v/>
      </c>
      <c r="U159" s="16" t="str">
        <f t="shared" si="5"/>
        <v/>
      </c>
      <c r="V159" s="16" t="str" cm="1">
        <f t="array" ref="V159">IFERROR(INDEX(S:S,U159),"")</f>
        <v/>
      </c>
      <c r="W159" s="16" t="str">
        <f>IF(V159&lt;&gt;"",INDEX('Renda Fixa'!J:J,MATCH(V159,'Renda Fixa'!N:N,0)),"")</f>
        <v/>
      </c>
      <c r="X159" s="17" t="str">
        <f>IF(V159&lt;&gt;"",(SUMIFS('Renda Fixa'!O:O,'Renda Fixa'!N:N,V159,'Renda Fixa'!I:I,"A")-SUMIFS('Renda Fixa'!O:O,'Renda Fixa'!N:N,V159,'Renda Fixa'!I:I,"R"))*VLOOKUP(V159,Tabela2[],2,0),"")</f>
        <v/>
      </c>
      <c r="Y159" s="2" t="str">
        <f>IF(
V159&lt;&gt;"",
(SUMIFS('Renda Fixa'!O:O,'Renda Fixa'!N:N,V159,'Renda Fixa'!I:I,"A")-SUMIFS('Renda Fixa'!O:O,'Renda Fixa'!N:N,V159,'Renda Fixa'!I:I,"R")) *
(VLOOKUP(V159,Tabela2[],2,0) -
(SUMIFS('Renda Fixa'!S:S,'Renda Fixa'!N:N,V159,'Renda Fixa'!I:I,"A")/SUMIFS('Renda Fixa'!O:O,'Renda Fixa'!N:N,V159,'Renda Fixa'!I:I,"A"))),"")</f>
        <v/>
      </c>
    </row>
    <row r="160" spans="3:25" x14ac:dyDescent="0.25">
      <c r="C160" s="16">
        <v>160</v>
      </c>
      <c r="D160" s="16" t="str">
        <f>IFERROR(IF('Renda Variável'!H186&lt;&gt;"",'Renda Variável'!H186,""),"")</f>
        <v/>
      </c>
      <c r="E160" s="16" t="str">
        <f>IFERROR(IF((SUMIFS('Renda Variável'!M:M,'Renda Variável'!H:H,D160,'Renda Variável'!J:J,"C")-SUMIFS('Renda Variável'!M:M,'Renda Variável'!H:H,D160,'Renda Variável'!J:J,"V"))=0,"",IF(D160="","",IF(COUNTIF('Renda Variável'!$H$27:H186,D160)&gt;1,"",C160))),"")</f>
        <v/>
      </c>
      <c r="F160" s="16" t="str">
        <f t="shared" si="4"/>
        <v/>
      </c>
      <c r="G160" s="16" t="str" cm="1">
        <f t="array" ref="G160">IFERROR(INDEX(D:D,F160),"")</f>
        <v/>
      </c>
      <c r="H160" s="16" t="str">
        <f>IF(G160&lt;&gt;"",VLOOKUP(G160,'Renda Variável'!H:I,2,0),"")</f>
        <v/>
      </c>
      <c r="I160" s="17" t="str">
        <f>IF(G160&lt;&gt;"",(SUMIFS('Renda Variável'!M:M,'Renda Variável'!H:H,G160,'Renda Variável'!J:J,"C")-SUMIFS('Renda Variável'!M:M,'Renda Variável'!H:H,G160,'Renda Variável'!J:J,"V"))*VLOOKUP(G160,Tabela1[],2,0),"")</f>
        <v/>
      </c>
      <c r="J160" s="17" t="str">
        <f>IF(
G160&lt;&gt;"",
(SUMIFS('Renda Variável'!M:M,'Renda Variável'!H:H,G160,'Renda Variável'!J:J,"C")-SUMIFS('Renda Variável'!M:M,'Renda Variável'!H:H,G160,'Renda Variável'!J:J,"V")) *
(VLOOKUP(G160,Tabela1[],2,0) -
(SUMIFS('Renda Variável'!Q:Q,'Renda Variável'!H:H,G160,'Renda Variável'!J:J,"C")/SUMIFS('Renda Variável'!M:M,'Renda Variável'!H:H,G160,'Renda Variável'!J:J,"C"))),"")</f>
        <v/>
      </c>
      <c r="R160" s="16">
        <v>160</v>
      </c>
      <c r="S160" s="16" t="str">
        <f>IFERROR(IF('Renda Fixa'!N190&lt;&gt;"",'Renda Fixa'!N190,""),"")</f>
        <v/>
      </c>
      <c r="T160" s="16" t="str">
        <f>IFERROR(IF((SUMIFS('Renda Fixa'!O:O,'Renda Fixa'!N:N,S160,'Renda Fixa'!I:I,"A")-SUMIFS('Renda Fixa'!O:O,'Renda Fixa'!N:N,S160,'Renda Fixa'!I:I,"R"))=0,"",IF(S160="","",IF(COUNTIF('Renda Fixa'!$N$31:N190,S160)&gt;1,"",R160))),"")</f>
        <v/>
      </c>
      <c r="U160" s="16" t="str">
        <f t="shared" si="5"/>
        <v/>
      </c>
      <c r="V160" s="16" t="str" cm="1">
        <f t="array" ref="V160">IFERROR(INDEX(S:S,U160),"")</f>
        <v/>
      </c>
      <c r="W160" s="16" t="str">
        <f>IF(V160&lt;&gt;"",INDEX('Renda Fixa'!J:J,MATCH(V160,'Renda Fixa'!N:N,0)),"")</f>
        <v/>
      </c>
      <c r="X160" s="17" t="str">
        <f>IF(V160&lt;&gt;"",(SUMIFS('Renda Fixa'!O:O,'Renda Fixa'!N:N,V160,'Renda Fixa'!I:I,"A")-SUMIFS('Renda Fixa'!O:O,'Renda Fixa'!N:N,V160,'Renda Fixa'!I:I,"R"))*VLOOKUP(V160,Tabela2[],2,0),"")</f>
        <v/>
      </c>
      <c r="Y160" s="2" t="str">
        <f>IF(
V160&lt;&gt;"",
(SUMIFS('Renda Fixa'!O:O,'Renda Fixa'!N:N,V160,'Renda Fixa'!I:I,"A")-SUMIFS('Renda Fixa'!O:O,'Renda Fixa'!N:N,V160,'Renda Fixa'!I:I,"R")) *
(VLOOKUP(V160,Tabela2[],2,0) -
(SUMIFS('Renda Fixa'!S:S,'Renda Fixa'!N:N,V160,'Renda Fixa'!I:I,"A")/SUMIFS('Renda Fixa'!O:O,'Renda Fixa'!N:N,V160,'Renda Fixa'!I:I,"A"))),"")</f>
        <v/>
      </c>
    </row>
    <row r="161" spans="3:25" x14ac:dyDescent="0.25">
      <c r="C161" s="16">
        <v>161</v>
      </c>
      <c r="D161" s="16" t="str">
        <f>IFERROR(IF('Renda Variável'!H187&lt;&gt;"",'Renda Variável'!H187,""),"")</f>
        <v/>
      </c>
      <c r="E161" s="16" t="str">
        <f>IFERROR(IF((SUMIFS('Renda Variável'!M:M,'Renda Variável'!H:H,D161,'Renda Variável'!J:J,"C")-SUMIFS('Renda Variável'!M:M,'Renda Variável'!H:H,D161,'Renda Variável'!J:J,"V"))=0,"",IF(D161="","",IF(COUNTIF('Renda Variável'!$H$27:H187,D161)&gt;1,"",C161))),"")</f>
        <v/>
      </c>
      <c r="F161" s="16" t="str">
        <f t="shared" si="4"/>
        <v/>
      </c>
      <c r="G161" s="16" t="str" cm="1">
        <f t="array" ref="G161">IFERROR(INDEX(D:D,F161),"")</f>
        <v/>
      </c>
      <c r="H161" s="16" t="str">
        <f>IF(G161&lt;&gt;"",VLOOKUP(G161,'Renda Variável'!H:I,2,0),"")</f>
        <v/>
      </c>
      <c r="I161" s="17" t="str">
        <f>IF(G161&lt;&gt;"",(SUMIFS('Renda Variável'!M:M,'Renda Variável'!H:H,G161,'Renda Variável'!J:J,"C")-SUMIFS('Renda Variável'!M:M,'Renda Variável'!H:H,G161,'Renda Variável'!J:J,"V"))*VLOOKUP(G161,Tabela1[],2,0),"")</f>
        <v/>
      </c>
      <c r="J161" s="17" t="str">
        <f>IF(
G161&lt;&gt;"",
(SUMIFS('Renda Variável'!M:M,'Renda Variável'!H:H,G161,'Renda Variável'!J:J,"C")-SUMIFS('Renda Variável'!M:M,'Renda Variável'!H:H,G161,'Renda Variável'!J:J,"V")) *
(VLOOKUP(G161,Tabela1[],2,0) -
(SUMIFS('Renda Variável'!Q:Q,'Renda Variável'!H:H,G161,'Renda Variável'!J:J,"C")/SUMIFS('Renda Variável'!M:M,'Renda Variável'!H:H,G161,'Renda Variável'!J:J,"C"))),"")</f>
        <v/>
      </c>
      <c r="R161" s="16">
        <v>161</v>
      </c>
      <c r="S161" s="16" t="str">
        <f>IFERROR(IF('Renda Fixa'!N191&lt;&gt;"",'Renda Fixa'!N191,""),"")</f>
        <v/>
      </c>
      <c r="T161" s="16" t="str">
        <f>IFERROR(IF((SUMIFS('Renda Fixa'!O:O,'Renda Fixa'!N:N,S161,'Renda Fixa'!I:I,"A")-SUMIFS('Renda Fixa'!O:O,'Renda Fixa'!N:N,S161,'Renda Fixa'!I:I,"R"))=0,"",IF(S161="","",IF(COUNTIF('Renda Fixa'!$N$31:N191,S161)&gt;1,"",R161))),"")</f>
        <v/>
      </c>
      <c r="U161" s="16" t="str">
        <f t="shared" si="5"/>
        <v/>
      </c>
      <c r="V161" s="16" t="str" cm="1">
        <f t="array" ref="V161">IFERROR(INDEX(S:S,U161),"")</f>
        <v/>
      </c>
      <c r="W161" s="16" t="str">
        <f>IF(V161&lt;&gt;"",INDEX('Renda Fixa'!J:J,MATCH(V161,'Renda Fixa'!N:N,0)),"")</f>
        <v/>
      </c>
      <c r="X161" s="17" t="str">
        <f>IF(V161&lt;&gt;"",(SUMIFS('Renda Fixa'!O:O,'Renda Fixa'!N:N,V161,'Renda Fixa'!I:I,"A")-SUMIFS('Renda Fixa'!O:O,'Renda Fixa'!N:N,V161,'Renda Fixa'!I:I,"R"))*VLOOKUP(V161,Tabela2[],2,0),"")</f>
        <v/>
      </c>
      <c r="Y161" s="2" t="str">
        <f>IF(
V161&lt;&gt;"",
(SUMIFS('Renda Fixa'!O:O,'Renda Fixa'!N:N,V161,'Renda Fixa'!I:I,"A")-SUMIFS('Renda Fixa'!O:O,'Renda Fixa'!N:N,V161,'Renda Fixa'!I:I,"R")) *
(VLOOKUP(V161,Tabela2[],2,0) -
(SUMIFS('Renda Fixa'!S:S,'Renda Fixa'!N:N,V161,'Renda Fixa'!I:I,"A")/SUMIFS('Renda Fixa'!O:O,'Renda Fixa'!N:N,V161,'Renda Fixa'!I:I,"A"))),"")</f>
        <v/>
      </c>
    </row>
    <row r="162" spans="3:25" x14ac:dyDescent="0.25">
      <c r="C162" s="16">
        <v>162</v>
      </c>
      <c r="D162" s="16" t="str">
        <f>IFERROR(IF('Renda Variável'!H188&lt;&gt;"",'Renda Variável'!H188,""),"")</f>
        <v/>
      </c>
      <c r="E162" s="16" t="str">
        <f>IFERROR(IF((SUMIFS('Renda Variável'!M:M,'Renda Variável'!H:H,D162,'Renda Variável'!J:J,"C")-SUMIFS('Renda Variável'!M:M,'Renda Variável'!H:H,D162,'Renda Variável'!J:J,"V"))=0,"",IF(D162="","",IF(COUNTIF('Renda Variável'!$H$27:H188,D162)&gt;1,"",C162))),"")</f>
        <v/>
      </c>
      <c r="F162" s="16" t="str">
        <f t="shared" si="4"/>
        <v/>
      </c>
      <c r="G162" s="16" t="str" cm="1">
        <f t="array" ref="G162">IFERROR(INDEX(D:D,F162),"")</f>
        <v/>
      </c>
      <c r="H162" s="16" t="str">
        <f>IF(G162&lt;&gt;"",VLOOKUP(G162,'Renda Variável'!H:I,2,0),"")</f>
        <v/>
      </c>
      <c r="I162" s="17" t="str">
        <f>IF(G162&lt;&gt;"",(SUMIFS('Renda Variável'!M:M,'Renda Variável'!H:H,G162,'Renda Variável'!J:J,"C")-SUMIFS('Renda Variável'!M:M,'Renda Variável'!H:H,G162,'Renda Variável'!J:J,"V"))*VLOOKUP(G162,Tabela1[],2,0),"")</f>
        <v/>
      </c>
      <c r="J162" s="17" t="str">
        <f>IF(
G162&lt;&gt;"",
(SUMIFS('Renda Variável'!M:M,'Renda Variável'!H:H,G162,'Renda Variável'!J:J,"C")-SUMIFS('Renda Variável'!M:M,'Renda Variável'!H:H,G162,'Renda Variável'!J:J,"V")) *
(VLOOKUP(G162,Tabela1[],2,0) -
(SUMIFS('Renda Variável'!Q:Q,'Renda Variável'!H:H,G162,'Renda Variável'!J:J,"C")/SUMIFS('Renda Variável'!M:M,'Renda Variável'!H:H,G162,'Renda Variável'!J:J,"C"))),"")</f>
        <v/>
      </c>
      <c r="R162" s="16">
        <v>162</v>
      </c>
      <c r="S162" s="16" t="str">
        <f>IFERROR(IF('Renda Fixa'!N192&lt;&gt;"",'Renda Fixa'!N192,""),"")</f>
        <v/>
      </c>
      <c r="T162" s="16" t="str">
        <f>IFERROR(IF((SUMIFS('Renda Fixa'!O:O,'Renda Fixa'!N:N,S162,'Renda Fixa'!I:I,"A")-SUMIFS('Renda Fixa'!O:O,'Renda Fixa'!N:N,S162,'Renda Fixa'!I:I,"R"))=0,"",IF(S162="","",IF(COUNTIF('Renda Fixa'!$N$31:N192,S162)&gt;1,"",R162))),"")</f>
        <v/>
      </c>
      <c r="U162" s="16" t="str">
        <f t="shared" si="5"/>
        <v/>
      </c>
      <c r="V162" s="16" t="str" cm="1">
        <f t="array" ref="V162">IFERROR(INDEX(S:S,U162),"")</f>
        <v/>
      </c>
      <c r="W162" s="16" t="str">
        <f>IF(V162&lt;&gt;"",INDEX('Renda Fixa'!J:J,MATCH(V162,'Renda Fixa'!N:N,0)),"")</f>
        <v/>
      </c>
      <c r="X162" s="17" t="str">
        <f>IF(V162&lt;&gt;"",(SUMIFS('Renda Fixa'!O:O,'Renda Fixa'!N:N,V162,'Renda Fixa'!I:I,"A")-SUMIFS('Renda Fixa'!O:O,'Renda Fixa'!N:N,V162,'Renda Fixa'!I:I,"R"))*VLOOKUP(V162,Tabela2[],2,0),"")</f>
        <v/>
      </c>
      <c r="Y162" s="2" t="str">
        <f>IF(
V162&lt;&gt;"",
(SUMIFS('Renda Fixa'!O:O,'Renda Fixa'!N:N,V162,'Renda Fixa'!I:I,"A")-SUMIFS('Renda Fixa'!O:O,'Renda Fixa'!N:N,V162,'Renda Fixa'!I:I,"R")) *
(VLOOKUP(V162,Tabela2[],2,0) -
(SUMIFS('Renda Fixa'!S:S,'Renda Fixa'!N:N,V162,'Renda Fixa'!I:I,"A")/SUMIFS('Renda Fixa'!O:O,'Renda Fixa'!N:N,V162,'Renda Fixa'!I:I,"A"))),"")</f>
        <v/>
      </c>
    </row>
    <row r="163" spans="3:25" x14ac:dyDescent="0.25">
      <c r="C163" s="16">
        <v>163</v>
      </c>
      <c r="D163" s="16" t="str">
        <f>IFERROR(IF('Renda Variável'!H189&lt;&gt;"",'Renda Variável'!H189,""),"")</f>
        <v/>
      </c>
      <c r="E163" s="16" t="str">
        <f>IFERROR(IF((SUMIFS('Renda Variável'!M:M,'Renda Variável'!H:H,D163,'Renda Variável'!J:J,"C")-SUMIFS('Renda Variável'!M:M,'Renda Variável'!H:H,D163,'Renda Variável'!J:J,"V"))=0,"",IF(D163="","",IF(COUNTIF('Renda Variável'!$H$27:H189,D163)&gt;1,"",C163))),"")</f>
        <v/>
      </c>
      <c r="F163" s="16" t="str">
        <f t="shared" si="4"/>
        <v/>
      </c>
      <c r="G163" s="16" t="str" cm="1">
        <f t="array" ref="G163">IFERROR(INDEX(D:D,F163),"")</f>
        <v/>
      </c>
      <c r="H163" s="16" t="str">
        <f>IF(G163&lt;&gt;"",VLOOKUP(G163,'Renda Variável'!H:I,2,0),"")</f>
        <v/>
      </c>
      <c r="I163" s="17" t="str">
        <f>IF(G163&lt;&gt;"",(SUMIFS('Renda Variável'!M:M,'Renda Variável'!H:H,G163,'Renda Variável'!J:J,"C")-SUMIFS('Renda Variável'!M:M,'Renda Variável'!H:H,G163,'Renda Variável'!J:J,"V"))*VLOOKUP(G163,Tabela1[],2,0),"")</f>
        <v/>
      </c>
      <c r="J163" s="17" t="str">
        <f>IF(
G163&lt;&gt;"",
(SUMIFS('Renda Variável'!M:M,'Renda Variável'!H:H,G163,'Renda Variável'!J:J,"C")-SUMIFS('Renda Variável'!M:M,'Renda Variável'!H:H,G163,'Renda Variável'!J:J,"V")) *
(VLOOKUP(G163,Tabela1[],2,0) -
(SUMIFS('Renda Variável'!Q:Q,'Renda Variável'!H:H,G163,'Renda Variável'!J:J,"C")/SUMIFS('Renda Variável'!M:M,'Renda Variável'!H:H,G163,'Renda Variável'!J:J,"C"))),"")</f>
        <v/>
      </c>
      <c r="R163" s="16">
        <v>163</v>
      </c>
      <c r="S163" s="16" t="str">
        <f>IFERROR(IF('Renda Fixa'!N193&lt;&gt;"",'Renda Fixa'!N193,""),"")</f>
        <v/>
      </c>
      <c r="T163" s="16" t="str">
        <f>IFERROR(IF((SUMIFS('Renda Fixa'!O:O,'Renda Fixa'!N:N,S163,'Renda Fixa'!I:I,"A")-SUMIFS('Renda Fixa'!O:O,'Renda Fixa'!N:N,S163,'Renda Fixa'!I:I,"R"))=0,"",IF(S163="","",IF(COUNTIF('Renda Fixa'!$N$31:N193,S163)&gt;1,"",R163))),"")</f>
        <v/>
      </c>
      <c r="U163" s="16" t="str">
        <f t="shared" si="5"/>
        <v/>
      </c>
      <c r="V163" s="16" t="str" cm="1">
        <f t="array" ref="V163">IFERROR(INDEX(S:S,U163),"")</f>
        <v/>
      </c>
      <c r="W163" s="16" t="str">
        <f>IF(V163&lt;&gt;"",INDEX('Renda Fixa'!J:J,MATCH(V163,'Renda Fixa'!N:N,0)),"")</f>
        <v/>
      </c>
      <c r="X163" s="17" t="str">
        <f>IF(V163&lt;&gt;"",(SUMIFS('Renda Fixa'!O:O,'Renda Fixa'!N:N,V163,'Renda Fixa'!I:I,"A")-SUMIFS('Renda Fixa'!O:O,'Renda Fixa'!N:N,V163,'Renda Fixa'!I:I,"R"))*VLOOKUP(V163,Tabela2[],2,0),"")</f>
        <v/>
      </c>
      <c r="Y163" s="2" t="str">
        <f>IF(
V163&lt;&gt;"",
(SUMIFS('Renda Fixa'!O:O,'Renda Fixa'!N:N,V163,'Renda Fixa'!I:I,"A")-SUMIFS('Renda Fixa'!O:O,'Renda Fixa'!N:N,V163,'Renda Fixa'!I:I,"R")) *
(VLOOKUP(V163,Tabela2[],2,0) -
(SUMIFS('Renda Fixa'!S:S,'Renda Fixa'!N:N,V163,'Renda Fixa'!I:I,"A")/SUMIFS('Renda Fixa'!O:O,'Renda Fixa'!N:N,V163,'Renda Fixa'!I:I,"A"))),"")</f>
        <v/>
      </c>
    </row>
    <row r="164" spans="3:25" x14ac:dyDescent="0.25">
      <c r="C164" s="16">
        <v>164</v>
      </c>
      <c r="D164" s="16" t="str">
        <f>IFERROR(IF('Renda Variável'!H190&lt;&gt;"",'Renda Variável'!H190,""),"")</f>
        <v/>
      </c>
      <c r="E164" s="16" t="str">
        <f>IFERROR(IF((SUMIFS('Renda Variável'!M:M,'Renda Variável'!H:H,D164,'Renda Variável'!J:J,"C")-SUMIFS('Renda Variável'!M:M,'Renda Variável'!H:H,D164,'Renda Variável'!J:J,"V"))=0,"",IF(D164="","",IF(COUNTIF('Renda Variável'!$H$27:H190,D164)&gt;1,"",C164))),"")</f>
        <v/>
      </c>
      <c r="F164" s="16" t="str">
        <f t="shared" si="4"/>
        <v/>
      </c>
      <c r="G164" s="16" t="str" cm="1">
        <f t="array" ref="G164">IFERROR(INDEX(D:D,F164),"")</f>
        <v/>
      </c>
      <c r="H164" s="16" t="str">
        <f>IF(G164&lt;&gt;"",VLOOKUP(G164,'Renda Variável'!H:I,2,0),"")</f>
        <v/>
      </c>
      <c r="I164" s="17" t="str">
        <f>IF(G164&lt;&gt;"",(SUMIFS('Renda Variável'!M:M,'Renda Variável'!H:H,G164,'Renda Variável'!J:J,"C")-SUMIFS('Renda Variável'!M:M,'Renda Variável'!H:H,G164,'Renda Variável'!J:J,"V"))*VLOOKUP(G164,Tabela1[],2,0),"")</f>
        <v/>
      </c>
      <c r="J164" s="17" t="str">
        <f>IF(
G164&lt;&gt;"",
(SUMIFS('Renda Variável'!M:M,'Renda Variável'!H:H,G164,'Renda Variável'!J:J,"C")-SUMIFS('Renda Variável'!M:M,'Renda Variável'!H:H,G164,'Renda Variável'!J:J,"V")) *
(VLOOKUP(G164,Tabela1[],2,0) -
(SUMIFS('Renda Variável'!Q:Q,'Renda Variável'!H:H,G164,'Renda Variável'!J:J,"C")/SUMIFS('Renda Variável'!M:M,'Renda Variável'!H:H,G164,'Renda Variável'!J:J,"C"))),"")</f>
        <v/>
      </c>
      <c r="R164" s="16">
        <v>164</v>
      </c>
      <c r="S164" s="16" t="str">
        <f>IFERROR(IF('Renda Fixa'!N194&lt;&gt;"",'Renda Fixa'!N194,""),"")</f>
        <v/>
      </c>
      <c r="T164" s="16" t="str">
        <f>IFERROR(IF((SUMIFS('Renda Fixa'!O:O,'Renda Fixa'!N:N,S164,'Renda Fixa'!I:I,"A")-SUMIFS('Renda Fixa'!O:O,'Renda Fixa'!N:N,S164,'Renda Fixa'!I:I,"R"))=0,"",IF(S164="","",IF(COUNTIF('Renda Fixa'!$N$31:N194,S164)&gt;1,"",R164))),"")</f>
        <v/>
      </c>
      <c r="U164" s="16" t="str">
        <f t="shared" si="5"/>
        <v/>
      </c>
      <c r="V164" s="16" t="str" cm="1">
        <f t="array" ref="V164">IFERROR(INDEX(S:S,U164),"")</f>
        <v/>
      </c>
      <c r="W164" s="16" t="str">
        <f>IF(V164&lt;&gt;"",INDEX('Renda Fixa'!J:J,MATCH(V164,'Renda Fixa'!N:N,0)),"")</f>
        <v/>
      </c>
      <c r="X164" s="17" t="str">
        <f>IF(V164&lt;&gt;"",(SUMIFS('Renda Fixa'!O:O,'Renda Fixa'!N:N,V164,'Renda Fixa'!I:I,"A")-SUMIFS('Renda Fixa'!O:O,'Renda Fixa'!N:N,V164,'Renda Fixa'!I:I,"R"))*VLOOKUP(V164,Tabela2[],2,0),"")</f>
        <v/>
      </c>
      <c r="Y164" s="2" t="str">
        <f>IF(
V164&lt;&gt;"",
(SUMIFS('Renda Fixa'!O:O,'Renda Fixa'!N:N,V164,'Renda Fixa'!I:I,"A")-SUMIFS('Renda Fixa'!O:O,'Renda Fixa'!N:N,V164,'Renda Fixa'!I:I,"R")) *
(VLOOKUP(V164,Tabela2[],2,0) -
(SUMIFS('Renda Fixa'!S:S,'Renda Fixa'!N:N,V164,'Renda Fixa'!I:I,"A")/SUMIFS('Renda Fixa'!O:O,'Renda Fixa'!N:N,V164,'Renda Fixa'!I:I,"A"))),"")</f>
        <v/>
      </c>
    </row>
    <row r="165" spans="3:25" x14ac:dyDescent="0.25">
      <c r="C165" s="16">
        <v>165</v>
      </c>
      <c r="D165" s="16" t="str">
        <f>IFERROR(IF('Renda Variável'!H191&lt;&gt;"",'Renda Variável'!H191,""),"")</f>
        <v/>
      </c>
      <c r="E165" s="16" t="str">
        <f>IFERROR(IF((SUMIFS('Renda Variável'!M:M,'Renda Variável'!H:H,D165,'Renda Variável'!J:J,"C")-SUMIFS('Renda Variável'!M:M,'Renda Variável'!H:H,D165,'Renda Variável'!J:J,"V"))=0,"",IF(D165="","",IF(COUNTIF('Renda Variável'!$H$27:H191,D165)&gt;1,"",C165))),"")</f>
        <v/>
      </c>
      <c r="F165" s="16" t="str">
        <f t="shared" si="4"/>
        <v/>
      </c>
      <c r="G165" s="16" t="str" cm="1">
        <f t="array" ref="G165">IFERROR(INDEX(D:D,F165),"")</f>
        <v/>
      </c>
      <c r="H165" s="16" t="str">
        <f>IF(G165&lt;&gt;"",VLOOKUP(G165,'Renda Variável'!H:I,2,0),"")</f>
        <v/>
      </c>
      <c r="I165" s="17" t="str">
        <f>IF(G165&lt;&gt;"",(SUMIFS('Renda Variável'!M:M,'Renda Variável'!H:H,G165,'Renda Variável'!J:J,"C")-SUMIFS('Renda Variável'!M:M,'Renda Variável'!H:H,G165,'Renda Variável'!J:J,"V"))*VLOOKUP(G165,Tabela1[],2,0),"")</f>
        <v/>
      </c>
      <c r="J165" s="17" t="str">
        <f>IF(
G165&lt;&gt;"",
(SUMIFS('Renda Variável'!M:M,'Renda Variável'!H:H,G165,'Renda Variável'!J:J,"C")-SUMIFS('Renda Variável'!M:M,'Renda Variável'!H:H,G165,'Renda Variável'!J:J,"V")) *
(VLOOKUP(G165,Tabela1[],2,0) -
(SUMIFS('Renda Variável'!Q:Q,'Renda Variável'!H:H,G165,'Renda Variável'!J:J,"C")/SUMIFS('Renda Variável'!M:M,'Renda Variável'!H:H,G165,'Renda Variável'!J:J,"C"))),"")</f>
        <v/>
      </c>
      <c r="R165" s="16">
        <v>165</v>
      </c>
      <c r="S165" s="16" t="str">
        <f>IFERROR(IF('Renda Fixa'!N195&lt;&gt;"",'Renda Fixa'!N195,""),"")</f>
        <v/>
      </c>
      <c r="T165" s="16" t="str">
        <f>IFERROR(IF((SUMIFS('Renda Fixa'!O:O,'Renda Fixa'!N:N,S165,'Renda Fixa'!I:I,"A")-SUMIFS('Renda Fixa'!O:O,'Renda Fixa'!N:N,S165,'Renda Fixa'!I:I,"R"))=0,"",IF(S165="","",IF(COUNTIF('Renda Fixa'!$N$31:N195,S165)&gt;1,"",R165))),"")</f>
        <v/>
      </c>
      <c r="U165" s="16" t="str">
        <f t="shared" si="5"/>
        <v/>
      </c>
      <c r="V165" s="16" t="str" cm="1">
        <f t="array" ref="V165">IFERROR(INDEX(S:S,U165),"")</f>
        <v/>
      </c>
      <c r="W165" s="16" t="str">
        <f>IF(V165&lt;&gt;"",INDEX('Renda Fixa'!J:J,MATCH(V165,'Renda Fixa'!N:N,0)),"")</f>
        <v/>
      </c>
      <c r="X165" s="17" t="str">
        <f>IF(V165&lt;&gt;"",(SUMIFS('Renda Fixa'!O:O,'Renda Fixa'!N:N,V165,'Renda Fixa'!I:I,"A")-SUMIFS('Renda Fixa'!O:O,'Renda Fixa'!N:N,V165,'Renda Fixa'!I:I,"R"))*VLOOKUP(V165,Tabela2[],2,0),"")</f>
        <v/>
      </c>
      <c r="Y165" s="2" t="str">
        <f>IF(
V165&lt;&gt;"",
(SUMIFS('Renda Fixa'!O:O,'Renda Fixa'!N:N,V165,'Renda Fixa'!I:I,"A")-SUMIFS('Renda Fixa'!O:O,'Renda Fixa'!N:N,V165,'Renda Fixa'!I:I,"R")) *
(VLOOKUP(V165,Tabela2[],2,0) -
(SUMIFS('Renda Fixa'!S:S,'Renda Fixa'!N:N,V165,'Renda Fixa'!I:I,"A")/SUMIFS('Renda Fixa'!O:O,'Renda Fixa'!N:N,V165,'Renda Fixa'!I:I,"A"))),"")</f>
        <v/>
      </c>
    </row>
    <row r="166" spans="3:25" x14ac:dyDescent="0.25">
      <c r="C166" s="16">
        <v>166</v>
      </c>
      <c r="D166" s="16" t="str">
        <f>IFERROR(IF('Renda Variável'!H192&lt;&gt;"",'Renda Variável'!H192,""),"")</f>
        <v/>
      </c>
      <c r="E166" s="16" t="str">
        <f>IFERROR(IF((SUMIFS('Renda Variável'!M:M,'Renda Variável'!H:H,D166,'Renda Variável'!J:J,"C")-SUMIFS('Renda Variável'!M:M,'Renda Variável'!H:H,D166,'Renda Variável'!J:J,"V"))=0,"",IF(D166="","",IF(COUNTIF('Renda Variável'!$H$27:H192,D166)&gt;1,"",C166))),"")</f>
        <v/>
      </c>
      <c r="F166" s="16" t="str">
        <f t="shared" si="4"/>
        <v/>
      </c>
      <c r="G166" s="16" t="str" cm="1">
        <f t="array" ref="G166">IFERROR(INDEX(D:D,F166),"")</f>
        <v/>
      </c>
      <c r="H166" s="16" t="str">
        <f>IF(G166&lt;&gt;"",VLOOKUP(G166,'Renda Variável'!H:I,2,0),"")</f>
        <v/>
      </c>
      <c r="I166" s="17" t="str">
        <f>IF(G166&lt;&gt;"",(SUMIFS('Renda Variável'!M:M,'Renda Variável'!H:H,G166,'Renda Variável'!J:J,"C")-SUMIFS('Renda Variável'!M:M,'Renda Variável'!H:H,G166,'Renda Variável'!J:J,"V"))*VLOOKUP(G166,Tabela1[],2,0),"")</f>
        <v/>
      </c>
      <c r="J166" s="17" t="str">
        <f>IF(
G166&lt;&gt;"",
(SUMIFS('Renda Variável'!M:M,'Renda Variável'!H:H,G166,'Renda Variável'!J:J,"C")-SUMIFS('Renda Variável'!M:M,'Renda Variável'!H:H,G166,'Renda Variável'!J:J,"V")) *
(VLOOKUP(G166,Tabela1[],2,0) -
(SUMIFS('Renda Variável'!Q:Q,'Renda Variável'!H:H,G166,'Renda Variável'!J:J,"C")/SUMIFS('Renda Variável'!M:M,'Renda Variável'!H:H,G166,'Renda Variável'!J:J,"C"))),"")</f>
        <v/>
      </c>
      <c r="R166" s="16">
        <v>166</v>
      </c>
      <c r="S166" s="16" t="str">
        <f>IFERROR(IF('Renda Fixa'!N196&lt;&gt;"",'Renda Fixa'!N196,""),"")</f>
        <v/>
      </c>
      <c r="T166" s="16" t="str">
        <f>IFERROR(IF((SUMIFS('Renda Fixa'!O:O,'Renda Fixa'!N:N,S166,'Renda Fixa'!I:I,"A")-SUMIFS('Renda Fixa'!O:O,'Renda Fixa'!N:N,S166,'Renda Fixa'!I:I,"R"))=0,"",IF(S166="","",IF(COUNTIF('Renda Fixa'!$N$31:N196,S166)&gt;1,"",R166))),"")</f>
        <v/>
      </c>
      <c r="U166" s="16" t="str">
        <f t="shared" si="5"/>
        <v/>
      </c>
      <c r="V166" s="16" t="str" cm="1">
        <f t="array" ref="V166">IFERROR(INDEX(S:S,U166),"")</f>
        <v/>
      </c>
      <c r="W166" s="16" t="str">
        <f>IF(V166&lt;&gt;"",INDEX('Renda Fixa'!J:J,MATCH(V166,'Renda Fixa'!N:N,0)),"")</f>
        <v/>
      </c>
      <c r="X166" s="17" t="str">
        <f>IF(V166&lt;&gt;"",(SUMIFS('Renda Fixa'!O:O,'Renda Fixa'!N:N,V166,'Renda Fixa'!I:I,"A")-SUMIFS('Renda Fixa'!O:O,'Renda Fixa'!N:N,V166,'Renda Fixa'!I:I,"R"))*VLOOKUP(V166,Tabela2[],2,0),"")</f>
        <v/>
      </c>
      <c r="Y166" s="2" t="str">
        <f>IF(
V166&lt;&gt;"",
(SUMIFS('Renda Fixa'!O:O,'Renda Fixa'!N:N,V166,'Renda Fixa'!I:I,"A")-SUMIFS('Renda Fixa'!O:O,'Renda Fixa'!N:N,V166,'Renda Fixa'!I:I,"R")) *
(VLOOKUP(V166,Tabela2[],2,0) -
(SUMIFS('Renda Fixa'!S:S,'Renda Fixa'!N:N,V166,'Renda Fixa'!I:I,"A")/SUMIFS('Renda Fixa'!O:O,'Renda Fixa'!N:N,V166,'Renda Fixa'!I:I,"A"))),"")</f>
        <v/>
      </c>
    </row>
    <row r="167" spans="3:25" x14ac:dyDescent="0.25">
      <c r="C167" s="16">
        <v>167</v>
      </c>
      <c r="D167" s="16" t="str">
        <f>IFERROR(IF('Renda Variável'!H193&lt;&gt;"",'Renda Variável'!H193,""),"")</f>
        <v/>
      </c>
      <c r="E167" s="16" t="str">
        <f>IFERROR(IF((SUMIFS('Renda Variável'!M:M,'Renda Variável'!H:H,D167,'Renda Variável'!J:J,"C")-SUMIFS('Renda Variável'!M:M,'Renda Variável'!H:H,D167,'Renda Variável'!J:J,"V"))=0,"",IF(D167="","",IF(COUNTIF('Renda Variável'!$H$27:H193,D167)&gt;1,"",C167))),"")</f>
        <v/>
      </c>
      <c r="F167" s="16" t="str">
        <f t="shared" si="4"/>
        <v/>
      </c>
      <c r="G167" s="16" t="str" cm="1">
        <f t="array" ref="G167">IFERROR(INDEX(D:D,F167),"")</f>
        <v/>
      </c>
      <c r="H167" s="16" t="str">
        <f>IF(G167&lt;&gt;"",VLOOKUP(G167,'Renda Variável'!H:I,2,0),"")</f>
        <v/>
      </c>
      <c r="I167" s="17" t="str">
        <f>IF(G167&lt;&gt;"",(SUMIFS('Renda Variável'!M:M,'Renda Variável'!H:H,G167,'Renda Variável'!J:J,"C")-SUMIFS('Renda Variável'!M:M,'Renda Variável'!H:H,G167,'Renda Variável'!J:J,"V"))*VLOOKUP(G167,Tabela1[],2,0),"")</f>
        <v/>
      </c>
      <c r="J167" s="17" t="str">
        <f>IF(
G167&lt;&gt;"",
(SUMIFS('Renda Variável'!M:M,'Renda Variável'!H:H,G167,'Renda Variável'!J:J,"C")-SUMIFS('Renda Variável'!M:M,'Renda Variável'!H:H,G167,'Renda Variável'!J:J,"V")) *
(VLOOKUP(G167,Tabela1[],2,0) -
(SUMIFS('Renda Variável'!Q:Q,'Renda Variável'!H:H,G167,'Renda Variável'!J:J,"C")/SUMIFS('Renda Variável'!M:M,'Renda Variável'!H:H,G167,'Renda Variável'!J:J,"C"))),"")</f>
        <v/>
      </c>
      <c r="R167" s="16">
        <v>167</v>
      </c>
      <c r="S167" s="16" t="str">
        <f>IFERROR(IF('Renda Fixa'!N197&lt;&gt;"",'Renda Fixa'!N197,""),"")</f>
        <v/>
      </c>
      <c r="T167" s="16" t="str">
        <f>IFERROR(IF((SUMIFS('Renda Fixa'!O:O,'Renda Fixa'!N:N,S167,'Renda Fixa'!I:I,"A")-SUMIFS('Renda Fixa'!O:O,'Renda Fixa'!N:N,S167,'Renda Fixa'!I:I,"R"))=0,"",IF(S167="","",IF(COUNTIF('Renda Fixa'!$N$31:N197,S167)&gt;1,"",R167))),"")</f>
        <v/>
      </c>
      <c r="U167" s="16" t="str">
        <f t="shared" si="5"/>
        <v/>
      </c>
      <c r="V167" s="16" t="str" cm="1">
        <f t="array" ref="V167">IFERROR(INDEX(S:S,U167),"")</f>
        <v/>
      </c>
      <c r="W167" s="16" t="str">
        <f>IF(V167&lt;&gt;"",INDEX('Renda Fixa'!J:J,MATCH(V167,'Renda Fixa'!N:N,0)),"")</f>
        <v/>
      </c>
      <c r="X167" s="17" t="str">
        <f>IF(V167&lt;&gt;"",(SUMIFS('Renda Fixa'!O:O,'Renda Fixa'!N:N,V167,'Renda Fixa'!I:I,"A")-SUMIFS('Renda Fixa'!O:O,'Renda Fixa'!N:N,V167,'Renda Fixa'!I:I,"R"))*VLOOKUP(V167,Tabela2[],2,0),"")</f>
        <v/>
      </c>
      <c r="Y167" s="2" t="str">
        <f>IF(
V167&lt;&gt;"",
(SUMIFS('Renda Fixa'!O:O,'Renda Fixa'!N:N,V167,'Renda Fixa'!I:I,"A")-SUMIFS('Renda Fixa'!O:O,'Renda Fixa'!N:N,V167,'Renda Fixa'!I:I,"R")) *
(VLOOKUP(V167,Tabela2[],2,0) -
(SUMIFS('Renda Fixa'!S:S,'Renda Fixa'!N:N,V167,'Renda Fixa'!I:I,"A")/SUMIFS('Renda Fixa'!O:O,'Renda Fixa'!N:N,V167,'Renda Fixa'!I:I,"A"))),"")</f>
        <v/>
      </c>
    </row>
    <row r="168" spans="3:25" x14ac:dyDescent="0.25">
      <c r="C168" s="16">
        <v>168</v>
      </c>
      <c r="D168" s="16" t="str">
        <f>IFERROR(IF('Renda Variável'!H194&lt;&gt;"",'Renda Variável'!H194,""),"")</f>
        <v/>
      </c>
      <c r="E168" s="16" t="str">
        <f>IFERROR(IF((SUMIFS('Renda Variável'!M:M,'Renda Variável'!H:H,D168,'Renda Variável'!J:J,"C")-SUMIFS('Renda Variável'!M:M,'Renda Variável'!H:H,D168,'Renda Variável'!J:J,"V"))=0,"",IF(D168="","",IF(COUNTIF('Renda Variável'!$H$27:H194,D168)&gt;1,"",C168))),"")</f>
        <v/>
      </c>
      <c r="F168" s="16" t="str">
        <f t="shared" si="4"/>
        <v/>
      </c>
      <c r="G168" s="16" t="str" cm="1">
        <f t="array" ref="G168">IFERROR(INDEX(D:D,F168),"")</f>
        <v/>
      </c>
      <c r="H168" s="16" t="str">
        <f>IF(G168&lt;&gt;"",VLOOKUP(G168,'Renda Variável'!H:I,2,0),"")</f>
        <v/>
      </c>
      <c r="I168" s="17" t="str">
        <f>IF(G168&lt;&gt;"",(SUMIFS('Renda Variável'!M:M,'Renda Variável'!H:H,G168,'Renda Variável'!J:J,"C")-SUMIFS('Renda Variável'!M:M,'Renda Variável'!H:H,G168,'Renda Variável'!J:J,"V"))*VLOOKUP(G168,Tabela1[],2,0),"")</f>
        <v/>
      </c>
      <c r="J168" s="17" t="str">
        <f>IF(
G168&lt;&gt;"",
(SUMIFS('Renda Variável'!M:M,'Renda Variável'!H:H,G168,'Renda Variável'!J:J,"C")-SUMIFS('Renda Variável'!M:M,'Renda Variável'!H:H,G168,'Renda Variável'!J:J,"V")) *
(VLOOKUP(G168,Tabela1[],2,0) -
(SUMIFS('Renda Variável'!Q:Q,'Renda Variável'!H:H,G168,'Renda Variável'!J:J,"C")/SUMIFS('Renda Variável'!M:M,'Renda Variável'!H:H,G168,'Renda Variável'!J:J,"C"))),"")</f>
        <v/>
      </c>
      <c r="R168" s="16">
        <v>168</v>
      </c>
      <c r="S168" s="16" t="str">
        <f>IFERROR(IF('Renda Fixa'!N198&lt;&gt;"",'Renda Fixa'!N198,""),"")</f>
        <v/>
      </c>
      <c r="T168" s="16" t="str">
        <f>IFERROR(IF((SUMIFS('Renda Fixa'!O:O,'Renda Fixa'!N:N,S168,'Renda Fixa'!I:I,"A")-SUMIFS('Renda Fixa'!O:O,'Renda Fixa'!N:N,S168,'Renda Fixa'!I:I,"R"))=0,"",IF(S168="","",IF(COUNTIF('Renda Fixa'!$N$31:N198,S168)&gt;1,"",R168))),"")</f>
        <v/>
      </c>
      <c r="U168" s="16" t="str">
        <f t="shared" si="5"/>
        <v/>
      </c>
      <c r="V168" s="16" t="str" cm="1">
        <f t="array" ref="V168">IFERROR(INDEX(S:S,U168),"")</f>
        <v/>
      </c>
      <c r="W168" s="16" t="str">
        <f>IF(V168&lt;&gt;"",INDEX('Renda Fixa'!J:J,MATCH(V168,'Renda Fixa'!N:N,0)),"")</f>
        <v/>
      </c>
      <c r="X168" s="17" t="str">
        <f>IF(V168&lt;&gt;"",(SUMIFS('Renda Fixa'!O:O,'Renda Fixa'!N:N,V168,'Renda Fixa'!I:I,"A")-SUMIFS('Renda Fixa'!O:O,'Renda Fixa'!N:N,V168,'Renda Fixa'!I:I,"R"))*VLOOKUP(V168,Tabela2[],2,0),"")</f>
        <v/>
      </c>
      <c r="Y168" s="2" t="str">
        <f>IF(
V168&lt;&gt;"",
(SUMIFS('Renda Fixa'!O:O,'Renda Fixa'!N:N,V168,'Renda Fixa'!I:I,"A")-SUMIFS('Renda Fixa'!O:O,'Renda Fixa'!N:N,V168,'Renda Fixa'!I:I,"R")) *
(VLOOKUP(V168,Tabela2[],2,0) -
(SUMIFS('Renda Fixa'!S:S,'Renda Fixa'!N:N,V168,'Renda Fixa'!I:I,"A")/SUMIFS('Renda Fixa'!O:O,'Renda Fixa'!N:N,V168,'Renda Fixa'!I:I,"A"))),"")</f>
        <v/>
      </c>
    </row>
    <row r="169" spans="3:25" x14ac:dyDescent="0.25">
      <c r="C169" s="16">
        <v>169</v>
      </c>
      <c r="D169" s="16" t="str">
        <f>IFERROR(IF('Renda Variável'!H195&lt;&gt;"",'Renda Variável'!H195,""),"")</f>
        <v/>
      </c>
      <c r="E169" s="16" t="str">
        <f>IFERROR(IF((SUMIFS('Renda Variável'!M:M,'Renda Variável'!H:H,D169,'Renda Variável'!J:J,"C")-SUMIFS('Renda Variável'!M:M,'Renda Variável'!H:H,D169,'Renda Variável'!J:J,"V"))=0,"",IF(D169="","",IF(COUNTIF('Renda Variável'!$H$27:H195,D169)&gt;1,"",C169))),"")</f>
        <v/>
      </c>
      <c r="F169" s="16" t="str">
        <f t="shared" si="4"/>
        <v/>
      </c>
      <c r="G169" s="16" t="str" cm="1">
        <f t="array" ref="G169">IFERROR(INDEX(D:D,F169),"")</f>
        <v/>
      </c>
      <c r="H169" s="16" t="str">
        <f>IF(G169&lt;&gt;"",VLOOKUP(G169,'Renda Variável'!H:I,2,0),"")</f>
        <v/>
      </c>
      <c r="I169" s="17" t="str">
        <f>IF(G169&lt;&gt;"",(SUMIFS('Renda Variável'!M:M,'Renda Variável'!H:H,G169,'Renda Variável'!J:J,"C")-SUMIFS('Renda Variável'!M:M,'Renda Variável'!H:H,G169,'Renda Variável'!J:J,"V"))*VLOOKUP(G169,Tabela1[],2,0),"")</f>
        <v/>
      </c>
      <c r="J169" s="17" t="str">
        <f>IF(
G169&lt;&gt;"",
(SUMIFS('Renda Variável'!M:M,'Renda Variável'!H:H,G169,'Renda Variável'!J:J,"C")-SUMIFS('Renda Variável'!M:M,'Renda Variável'!H:H,G169,'Renda Variável'!J:J,"V")) *
(VLOOKUP(G169,Tabela1[],2,0) -
(SUMIFS('Renda Variável'!Q:Q,'Renda Variável'!H:H,G169,'Renda Variável'!J:J,"C")/SUMIFS('Renda Variável'!M:M,'Renda Variável'!H:H,G169,'Renda Variável'!J:J,"C"))),"")</f>
        <v/>
      </c>
      <c r="R169" s="16">
        <v>169</v>
      </c>
      <c r="S169" s="16" t="str">
        <f>IFERROR(IF('Renda Fixa'!N199&lt;&gt;"",'Renda Fixa'!N199,""),"")</f>
        <v/>
      </c>
      <c r="T169" s="16" t="str">
        <f>IFERROR(IF((SUMIFS('Renda Fixa'!O:O,'Renda Fixa'!N:N,S169,'Renda Fixa'!I:I,"A")-SUMIFS('Renda Fixa'!O:O,'Renda Fixa'!N:N,S169,'Renda Fixa'!I:I,"R"))=0,"",IF(S169="","",IF(COUNTIF('Renda Fixa'!$N$31:N199,S169)&gt;1,"",R169))),"")</f>
        <v/>
      </c>
      <c r="U169" s="16" t="str">
        <f t="shared" si="5"/>
        <v/>
      </c>
      <c r="V169" s="16" t="str" cm="1">
        <f t="array" ref="V169">IFERROR(INDEX(S:S,U169),"")</f>
        <v/>
      </c>
      <c r="W169" s="16" t="str">
        <f>IF(V169&lt;&gt;"",INDEX('Renda Fixa'!J:J,MATCH(V169,'Renda Fixa'!N:N,0)),"")</f>
        <v/>
      </c>
      <c r="X169" s="17" t="str">
        <f>IF(V169&lt;&gt;"",(SUMIFS('Renda Fixa'!O:O,'Renda Fixa'!N:N,V169,'Renda Fixa'!I:I,"A")-SUMIFS('Renda Fixa'!O:O,'Renda Fixa'!N:N,V169,'Renda Fixa'!I:I,"R"))*VLOOKUP(V169,Tabela2[],2,0),"")</f>
        <v/>
      </c>
      <c r="Y169" s="2" t="str">
        <f>IF(
V169&lt;&gt;"",
(SUMIFS('Renda Fixa'!O:O,'Renda Fixa'!N:N,V169,'Renda Fixa'!I:I,"A")-SUMIFS('Renda Fixa'!O:O,'Renda Fixa'!N:N,V169,'Renda Fixa'!I:I,"R")) *
(VLOOKUP(V169,Tabela2[],2,0) -
(SUMIFS('Renda Fixa'!S:S,'Renda Fixa'!N:N,V169,'Renda Fixa'!I:I,"A")/SUMIFS('Renda Fixa'!O:O,'Renda Fixa'!N:N,V169,'Renda Fixa'!I:I,"A"))),"")</f>
        <v/>
      </c>
    </row>
    <row r="170" spans="3:25" x14ac:dyDescent="0.25">
      <c r="C170" s="16">
        <v>170</v>
      </c>
      <c r="D170" s="16" t="str">
        <f>IFERROR(IF('Renda Variável'!H196&lt;&gt;"",'Renda Variável'!H196,""),"")</f>
        <v/>
      </c>
      <c r="E170" s="16" t="str">
        <f>IFERROR(IF((SUMIFS('Renda Variável'!M:M,'Renda Variável'!H:H,D170,'Renda Variável'!J:J,"C")-SUMIFS('Renda Variável'!M:M,'Renda Variável'!H:H,D170,'Renda Variável'!J:J,"V"))=0,"",IF(D170="","",IF(COUNTIF('Renda Variável'!$H$27:H196,D170)&gt;1,"",C170))),"")</f>
        <v/>
      </c>
      <c r="F170" s="16" t="str">
        <f t="shared" si="4"/>
        <v/>
      </c>
      <c r="G170" s="16" t="str" cm="1">
        <f t="array" ref="G170">IFERROR(INDEX(D:D,F170),"")</f>
        <v/>
      </c>
      <c r="H170" s="16" t="str">
        <f>IF(G170&lt;&gt;"",VLOOKUP(G170,'Renda Variável'!H:I,2,0),"")</f>
        <v/>
      </c>
      <c r="I170" s="17" t="str">
        <f>IF(G170&lt;&gt;"",(SUMIFS('Renda Variável'!M:M,'Renda Variável'!H:H,G170,'Renda Variável'!J:J,"C")-SUMIFS('Renda Variável'!M:M,'Renda Variável'!H:H,G170,'Renda Variável'!J:J,"V"))*VLOOKUP(G170,Tabela1[],2,0),"")</f>
        <v/>
      </c>
      <c r="J170" s="17" t="str">
        <f>IF(
G170&lt;&gt;"",
(SUMIFS('Renda Variável'!M:M,'Renda Variável'!H:H,G170,'Renda Variável'!J:J,"C")-SUMIFS('Renda Variável'!M:M,'Renda Variável'!H:H,G170,'Renda Variável'!J:J,"V")) *
(VLOOKUP(G170,Tabela1[],2,0) -
(SUMIFS('Renda Variável'!Q:Q,'Renda Variável'!H:H,G170,'Renda Variável'!J:J,"C")/SUMIFS('Renda Variável'!M:M,'Renda Variável'!H:H,G170,'Renda Variável'!J:J,"C"))),"")</f>
        <v/>
      </c>
      <c r="R170" s="16">
        <v>170</v>
      </c>
      <c r="S170" s="16" t="str">
        <f>IFERROR(IF('Renda Fixa'!N200&lt;&gt;"",'Renda Fixa'!N200,""),"")</f>
        <v/>
      </c>
      <c r="T170" s="16" t="str">
        <f>IFERROR(IF((SUMIFS('Renda Fixa'!O:O,'Renda Fixa'!N:N,S170,'Renda Fixa'!I:I,"A")-SUMIFS('Renda Fixa'!O:O,'Renda Fixa'!N:N,S170,'Renda Fixa'!I:I,"R"))=0,"",IF(S170="","",IF(COUNTIF('Renda Fixa'!$N$31:N200,S170)&gt;1,"",R170))),"")</f>
        <v/>
      </c>
      <c r="U170" s="16" t="str">
        <f t="shared" si="5"/>
        <v/>
      </c>
      <c r="V170" s="16" t="str" cm="1">
        <f t="array" ref="V170">IFERROR(INDEX(S:S,U170),"")</f>
        <v/>
      </c>
      <c r="W170" s="16" t="str">
        <f>IF(V170&lt;&gt;"",INDEX('Renda Fixa'!J:J,MATCH(V170,'Renda Fixa'!N:N,0)),"")</f>
        <v/>
      </c>
      <c r="X170" s="17" t="str">
        <f>IF(V170&lt;&gt;"",(SUMIFS('Renda Fixa'!O:O,'Renda Fixa'!N:N,V170,'Renda Fixa'!I:I,"A")-SUMIFS('Renda Fixa'!O:O,'Renda Fixa'!N:N,V170,'Renda Fixa'!I:I,"R"))*VLOOKUP(V170,Tabela2[],2,0),"")</f>
        <v/>
      </c>
      <c r="Y170" s="2" t="str">
        <f>IF(
V170&lt;&gt;"",
(SUMIFS('Renda Fixa'!O:O,'Renda Fixa'!N:N,V170,'Renda Fixa'!I:I,"A")-SUMIFS('Renda Fixa'!O:O,'Renda Fixa'!N:N,V170,'Renda Fixa'!I:I,"R")) *
(VLOOKUP(V170,Tabela2[],2,0) -
(SUMIFS('Renda Fixa'!S:S,'Renda Fixa'!N:N,V170,'Renda Fixa'!I:I,"A")/SUMIFS('Renda Fixa'!O:O,'Renda Fixa'!N:N,V170,'Renda Fixa'!I:I,"A"))),"")</f>
        <v/>
      </c>
    </row>
    <row r="171" spans="3:25" x14ac:dyDescent="0.25">
      <c r="C171" s="16">
        <v>171</v>
      </c>
      <c r="D171" s="16" t="str">
        <f>IFERROR(IF('Renda Variável'!H197&lt;&gt;"",'Renda Variável'!H197,""),"")</f>
        <v/>
      </c>
      <c r="E171" s="16" t="str">
        <f>IFERROR(IF((SUMIFS('Renda Variável'!M:M,'Renda Variável'!H:H,D171,'Renda Variável'!J:J,"C")-SUMIFS('Renda Variável'!M:M,'Renda Variável'!H:H,D171,'Renda Variável'!J:J,"V"))=0,"",IF(D171="","",IF(COUNTIF('Renda Variável'!$H$27:H197,D171)&gt;1,"",C171))),"")</f>
        <v/>
      </c>
      <c r="F171" s="16" t="str">
        <f t="shared" si="4"/>
        <v/>
      </c>
      <c r="G171" s="16" t="str" cm="1">
        <f t="array" ref="G171">IFERROR(INDEX(D:D,F171),"")</f>
        <v/>
      </c>
      <c r="H171" s="16" t="str">
        <f>IF(G171&lt;&gt;"",VLOOKUP(G171,'Renda Variável'!H:I,2,0),"")</f>
        <v/>
      </c>
      <c r="I171" s="17" t="str">
        <f>IF(G171&lt;&gt;"",(SUMIFS('Renda Variável'!M:M,'Renda Variável'!H:H,G171,'Renda Variável'!J:J,"C")-SUMIFS('Renda Variável'!M:M,'Renda Variável'!H:H,G171,'Renda Variável'!J:J,"V"))*VLOOKUP(G171,Tabela1[],2,0),"")</f>
        <v/>
      </c>
      <c r="J171" s="17" t="str">
        <f>IF(
G171&lt;&gt;"",
(SUMIFS('Renda Variável'!M:M,'Renda Variável'!H:H,G171,'Renda Variável'!J:J,"C")-SUMIFS('Renda Variável'!M:M,'Renda Variável'!H:H,G171,'Renda Variável'!J:J,"V")) *
(VLOOKUP(G171,Tabela1[],2,0) -
(SUMIFS('Renda Variável'!Q:Q,'Renda Variável'!H:H,G171,'Renda Variável'!J:J,"C")/SUMIFS('Renda Variável'!M:M,'Renda Variável'!H:H,G171,'Renda Variável'!J:J,"C"))),"")</f>
        <v/>
      </c>
      <c r="R171" s="16">
        <v>171</v>
      </c>
      <c r="S171" s="16" t="str">
        <f>IFERROR(IF('Renda Fixa'!N201&lt;&gt;"",'Renda Fixa'!N201,""),"")</f>
        <v/>
      </c>
      <c r="T171" s="16" t="str">
        <f>IFERROR(IF((SUMIFS('Renda Fixa'!O:O,'Renda Fixa'!N:N,S171,'Renda Fixa'!I:I,"A")-SUMIFS('Renda Fixa'!O:O,'Renda Fixa'!N:N,S171,'Renda Fixa'!I:I,"R"))=0,"",IF(S171="","",IF(COUNTIF('Renda Fixa'!$N$31:N201,S171)&gt;1,"",R171))),"")</f>
        <v/>
      </c>
      <c r="U171" s="16" t="str">
        <f t="shared" si="5"/>
        <v/>
      </c>
      <c r="V171" s="16" t="str" cm="1">
        <f t="array" ref="V171">IFERROR(INDEX(S:S,U171),"")</f>
        <v/>
      </c>
      <c r="W171" s="16" t="str">
        <f>IF(V171&lt;&gt;"",INDEX('Renda Fixa'!J:J,MATCH(V171,'Renda Fixa'!N:N,0)),"")</f>
        <v/>
      </c>
      <c r="X171" s="17" t="str">
        <f>IF(V171&lt;&gt;"",(SUMIFS('Renda Fixa'!O:O,'Renda Fixa'!N:N,V171,'Renda Fixa'!I:I,"A")-SUMIFS('Renda Fixa'!O:O,'Renda Fixa'!N:N,V171,'Renda Fixa'!I:I,"R"))*VLOOKUP(V171,Tabela2[],2,0),"")</f>
        <v/>
      </c>
      <c r="Y171" s="2" t="str">
        <f>IF(
V171&lt;&gt;"",
(SUMIFS('Renda Fixa'!O:O,'Renda Fixa'!N:N,V171,'Renda Fixa'!I:I,"A")-SUMIFS('Renda Fixa'!O:O,'Renda Fixa'!N:N,V171,'Renda Fixa'!I:I,"R")) *
(VLOOKUP(V171,Tabela2[],2,0) -
(SUMIFS('Renda Fixa'!S:S,'Renda Fixa'!N:N,V171,'Renda Fixa'!I:I,"A")/SUMIFS('Renda Fixa'!O:O,'Renda Fixa'!N:N,V171,'Renda Fixa'!I:I,"A"))),"")</f>
        <v/>
      </c>
    </row>
    <row r="172" spans="3:25" x14ac:dyDescent="0.25">
      <c r="C172" s="16">
        <v>172</v>
      </c>
      <c r="D172" s="16" t="str">
        <f>IFERROR(IF('Renda Variável'!H198&lt;&gt;"",'Renda Variável'!H198,""),"")</f>
        <v/>
      </c>
      <c r="E172" s="16" t="str">
        <f>IFERROR(IF((SUMIFS('Renda Variável'!M:M,'Renda Variável'!H:H,D172,'Renda Variável'!J:J,"C")-SUMIFS('Renda Variável'!M:M,'Renda Variável'!H:H,D172,'Renda Variável'!J:J,"V"))=0,"",IF(D172="","",IF(COUNTIF('Renda Variável'!$H$27:H198,D172)&gt;1,"",C172))),"")</f>
        <v/>
      </c>
      <c r="F172" s="16" t="str">
        <f t="shared" si="4"/>
        <v/>
      </c>
      <c r="G172" s="16" t="str" cm="1">
        <f t="array" ref="G172">IFERROR(INDEX(D:D,F172),"")</f>
        <v/>
      </c>
      <c r="H172" s="16" t="str">
        <f>IF(G172&lt;&gt;"",VLOOKUP(G172,'Renda Variável'!H:I,2,0),"")</f>
        <v/>
      </c>
      <c r="I172" s="17" t="str">
        <f>IF(G172&lt;&gt;"",(SUMIFS('Renda Variável'!M:M,'Renda Variável'!H:H,G172,'Renda Variável'!J:J,"C")-SUMIFS('Renda Variável'!M:M,'Renda Variável'!H:H,G172,'Renda Variável'!J:J,"V"))*VLOOKUP(G172,Tabela1[],2,0),"")</f>
        <v/>
      </c>
      <c r="J172" s="17" t="str">
        <f>IF(
G172&lt;&gt;"",
(SUMIFS('Renda Variável'!M:M,'Renda Variável'!H:H,G172,'Renda Variável'!J:J,"C")-SUMIFS('Renda Variável'!M:M,'Renda Variável'!H:H,G172,'Renda Variável'!J:J,"V")) *
(VLOOKUP(G172,Tabela1[],2,0) -
(SUMIFS('Renda Variável'!Q:Q,'Renda Variável'!H:H,G172,'Renda Variável'!J:J,"C")/SUMIFS('Renda Variável'!M:M,'Renda Variável'!H:H,G172,'Renda Variável'!J:J,"C"))),"")</f>
        <v/>
      </c>
      <c r="R172" s="16">
        <v>172</v>
      </c>
      <c r="S172" s="16" t="str">
        <f>IFERROR(IF('Renda Fixa'!N202&lt;&gt;"",'Renda Fixa'!N202,""),"")</f>
        <v/>
      </c>
      <c r="T172" s="16" t="str">
        <f>IFERROR(IF((SUMIFS('Renda Fixa'!O:O,'Renda Fixa'!N:N,S172,'Renda Fixa'!I:I,"A")-SUMIFS('Renda Fixa'!O:O,'Renda Fixa'!N:N,S172,'Renda Fixa'!I:I,"R"))=0,"",IF(S172="","",IF(COUNTIF('Renda Fixa'!$N$31:N202,S172)&gt;1,"",R172))),"")</f>
        <v/>
      </c>
      <c r="U172" s="16" t="str">
        <f t="shared" si="5"/>
        <v/>
      </c>
      <c r="V172" s="16" t="str" cm="1">
        <f t="array" ref="V172">IFERROR(INDEX(S:S,U172),"")</f>
        <v/>
      </c>
      <c r="W172" s="16" t="str">
        <f>IF(V172&lt;&gt;"",INDEX('Renda Fixa'!J:J,MATCH(V172,'Renda Fixa'!N:N,0)),"")</f>
        <v/>
      </c>
      <c r="X172" s="17" t="str">
        <f>IF(V172&lt;&gt;"",(SUMIFS('Renda Fixa'!O:O,'Renda Fixa'!N:N,V172,'Renda Fixa'!I:I,"A")-SUMIFS('Renda Fixa'!O:O,'Renda Fixa'!N:N,V172,'Renda Fixa'!I:I,"R"))*VLOOKUP(V172,Tabela2[],2,0),"")</f>
        <v/>
      </c>
      <c r="Y172" s="2" t="str">
        <f>IF(
V172&lt;&gt;"",
(SUMIFS('Renda Fixa'!O:O,'Renda Fixa'!N:N,V172,'Renda Fixa'!I:I,"A")-SUMIFS('Renda Fixa'!O:O,'Renda Fixa'!N:N,V172,'Renda Fixa'!I:I,"R")) *
(VLOOKUP(V172,Tabela2[],2,0) -
(SUMIFS('Renda Fixa'!S:S,'Renda Fixa'!N:N,V172,'Renda Fixa'!I:I,"A")/SUMIFS('Renda Fixa'!O:O,'Renda Fixa'!N:N,V172,'Renda Fixa'!I:I,"A"))),"")</f>
        <v/>
      </c>
    </row>
    <row r="173" spans="3:25" x14ac:dyDescent="0.25">
      <c r="C173" s="16">
        <v>173</v>
      </c>
      <c r="D173" s="16" t="str">
        <f>IFERROR(IF('Renda Variável'!H199&lt;&gt;"",'Renda Variável'!H199,""),"")</f>
        <v/>
      </c>
      <c r="E173" s="16" t="str">
        <f>IFERROR(IF((SUMIFS('Renda Variável'!M:M,'Renda Variável'!H:H,D173,'Renda Variável'!J:J,"C")-SUMIFS('Renda Variável'!M:M,'Renda Variável'!H:H,D173,'Renda Variável'!J:J,"V"))=0,"",IF(D173="","",IF(COUNTIF('Renda Variável'!$H$27:H199,D173)&gt;1,"",C173))),"")</f>
        <v/>
      </c>
      <c r="F173" s="16" t="str">
        <f t="shared" si="4"/>
        <v/>
      </c>
      <c r="G173" s="16" t="str" cm="1">
        <f t="array" ref="G173">IFERROR(INDEX(D:D,F173),"")</f>
        <v/>
      </c>
      <c r="H173" s="16" t="str">
        <f>IF(G173&lt;&gt;"",VLOOKUP(G173,'Renda Variável'!H:I,2,0),"")</f>
        <v/>
      </c>
      <c r="I173" s="17" t="str">
        <f>IF(G173&lt;&gt;"",(SUMIFS('Renda Variável'!M:M,'Renda Variável'!H:H,G173,'Renda Variável'!J:J,"C")-SUMIFS('Renda Variável'!M:M,'Renda Variável'!H:H,G173,'Renda Variável'!J:J,"V"))*VLOOKUP(G173,Tabela1[],2,0),"")</f>
        <v/>
      </c>
      <c r="J173" s="17" t="str">
        <f>IF(
G173&lt;&gt;"",
(SUMIFS('Renda Variável'!M:M,'Renda Variável'!H:H,G173,'Renda Variável'!J:J,"C")-SUMIFS('Renda Variável'!M:M,'Renda Variável'!H:H,G173,'Renda Variável'!J:J,"V")) *
(VLOOKUP(G173,Tabela1[],2,0) -
(SUMIFS('Renda Variável'!Q:Q,'Renda Variável'!H:H,G173,'Renda Variável'!J:J,"C")/SUMIFS('Renda Variável'!M:M,'Renda Variável'!H:H,G173,'Renda Variável'!J:J,"C"))),"")</f>
        <v/>
      </c>
      <c r="R173" s="16">
        <v>173</v>
      </c>
      <c r="S173" s="16" t="str">
        <f>IFERROR(IF('Renda Fixa'!N203&lt;&gt;"",'Renda Fixa'!N203,""),"")</f>
        <v/>
      </c>
      <c r="T173" s="16" t="str">
        <f>IFERROR(IF((SUMIFS('Renda Fixa'!O:O,'Renda Fixa'!N:N,S173,'Renda Fixa'!I:I,"A")-SUMIFS('Renda Fixa'!O:O,'Renda Fixa'!N:N,S173,'Renda Fixa'!I:I,"R"))=0,"",IF(S173="","",IF(COUNTIF('Renda Fixa'!$N$31:N203,S173)&gt;1,"",R173))),"")</f>
        <v/>
      </c>
      <c r="U173" s="16" t="str">
        <f t="shared" si="5"/>
        <v/>
      </c>
      <c r="V173" s="16" t="str" cm="1">
        <f t="array" ref="V173">IFERROR(INDEX(S:S,U173),"")</f>
        <v/>
      </c>
      <c r="W173" s="16" t="str">
        <f>IF(V173&lt;&gt;"",INDEX('Renda Fixa'!J:J,MATCH(V173,'Renda Fixa'!N:N,0)),"")</f>
        <v/>
      </c>
      <c r="X173" s="17" t="str">
        <f>IF(V173&lt;&gt;"",(SUMIFS('Renda Fixa'!O:O,'Renda Fixa'!N:N,V173,'Renda Fixa'!I:I,"A")-SUMIFS('Renda Fixa'!O:O,'Renda Fixa'!N:N,V173,'Renda Fixa'!I:I,"R"))*VLOOKUP(V173,Tabela2[],2,0),"")</f>
        <v/>
      </c>
      <c r="Y173" s="2" t="str">
        <f>IF(
V173&lt;&gt;"",
(SUMIFS('Renda Fixa'!O:O,'Renda Fixa'!N:N,V173,'Renda Fixa'!I:I,"A")-SUMIFS('Renda Fixa'!O:O,'Renda Fixa'!N:N,V173,'Renda Fixa'!I:I,"R")) *
(VLOOKUP(V173,Tabela2[],2,0) -
(SUMIFS('Renda Fixa'!S:S,'Renda Fixa'!N:N,V173,'Renda Fixa'!I:I,"A")/SUMIFS('Renda Fixa'!O:O,'Renda Fixa'!N:N,V173,'Renda Fixa'!I:I,"A"))),"")</f>
        <v/>
      </c>
    </row>
    <row r="174" spans="3:25" x14ac:dyDescent="0.25">
      <c r="C174" s="16">
        <v>174</v>
      </c>
      <c r="D174" s="16" t="str">
        <f>IFERROR(IF('Renda Variável'!H200&lt;&gt;"",'Renda Variável'!H200,""),"")</f>
        <v/>
      </c>
      <c r="E174" s="16" t="str">
        <f>IFERROR(IF((SUMIFS('Renda Variável'!M:M,'Renda Variável'!H:H,D174,'Renda Variável'!J:J,"C")-SUMIFS('Renda Variável'!M:M,'Renda Variável'!H:H,D174,'Renda Variável'!J:J,"V"))=0,"",IF(D174="","",IF(COUNTIF('Renda Variável'!$H$27:H200,D174)&gt;1,"",C174))),"")</f>
        <v/>
      </c>
      <c r="F174" s="16" t="str">
        <f t="shared" si="4"/>
        <v/>
      </c>
      <c r="G174" s="16" t="str" cm="1">
        <f t="array" ref="G174">IFERROR(INDEX(D:D,F174),"")</f>
        <v/>
      </c>
      <c r="H174" s="16" t="str">
        <f>IF(G174&lt;&gt;"",VLOOKUP(G174,'Renda Variável'!H:I,2,0),"")</f>
        <v/>
      </c>
      <c r="I174" s="17" t="str">
        <f>IF(G174&lt;&gt;"",(SUMIFS('Renda Variável'!M:M,'Renda Variável'!H:H,G174,'Renda Variável'!J:J,"C")-SUMIFS('Renda Variável'!M:M,'Renda Variável'!H:H,G174,'Renda Variável'!J:J,"V"))*VLOOKUP(G174,Tabela1[],2,0),"")</f>
        <v/>
      </c>
      <c r="J174" s="17" t="str">
        <f>IF(
G174&lt;&gt;"",
(SUMIFS('Renda Variável'!M:M,'Renda Variável'!H:H,G174,'Renda Variável'!J:J,"C")-SUMIFS('Renda Variável'!M:M,'Renda Variável'!H:H,G174,'Renda Variável'!J:J,"V")) *
(VLOOKUP(G174,Tabela1[],2,0) -
(SUMIFS('Renda Variável'!Q:Q,'Renda Variável'!H:H,G174,'Renda Variável'!J:J,"C")/SUMIFS('Renda Variável'!M:M,'Renda Variável'!H:H,G174,'Renda Variável'!J:J,"C"))),"")</f>
        <v/>
      </c>
      <c r="R174" s="16">
        <v>174</v>
      </c>
      <c r="S174" s="16" t="str">
        <f>IFERROR(IF('Renda Fixa'!N204&lt;&gt;"",'Renda Fixa'!N204,""),"")</f>
        <v/>
      </c>
      <c r="T174" s="16" t="str">
        <f>IFERROR(IF((SUMIFS('Renda Fixa'!O:O,'Renda Fixa'!N:N,S174,'Renda Fixa'!I:I,"A")-SUMIFS('Renda Fixa'!O:O,'Renda Fixa'!N:N,S174,'Renda Fixa'!I:I,"R"))=0,"",IF(S174="","",IF(COUNTIF('Renda Fixa'!$N$31:N204,S174)&gt;1,"",R174))),"")</f>
        <v/>
      </c>
      <c r="U174" s="16" t="str">
        <f t="shared" si="5"/>
        <v/>
      </c>
      <c r="V174" s="16" t="str" cm="1">
        <f t="array" ref="V174">IFERROR(INDEX(S:S,U174),"")</f>
        <v/>
      </c>
      <c r="W174" s="16" t="str">
        <f>IF(V174&lt;&gt;"",INDEX('Renda Fixa'!J:J,MATCH(V174,'Renda Fixa'!N:N,0)),"")</f>
        <v/>
      </c>
      <c r="X174" s="17" t="str">
        <f>IF(V174&lt;&gt;"",(SUMIFS('Renda Fixa'!O:O,'Renda Fixa'!N:N,V174,'Renda Fixa'!I:I,"A")-SUMIFS('Renda Fixa'!O:O,'Renda Fixa'!N:N,V174,'Renda Fixa'!I:I,"R"))*VLOOKUP(V174,Tabela2[],2,0),"")</f>
        <v/>
      </c>
      <c r="Y174" s="2" t="str">
        <f>IF(
V174&lt;&gt;"",
(SUMIFS('Renda Fixa'!O:O,'Renda Fixa'!N:N,V174,'Renda Fixa'!I:I,"A")-SUMIFS('Renda Fixa'!O:O,'Renda Fixa'!N:N,V174,'Renda Fixa'!I:I,"R")) *
(VLOOKUP(V174,Tabela2[],2,0) -
(SUMIFS('Renda Fixa'!S:S,'Renda Fixa'!N:N,V174,'Renda Fixa'!I:I,"A")/SUMIFS('Renda Fixa'!O:O,'Renda Fixa'!N:N,V174,'Renda Fixa'!I:I,"A"))),"")</f>
        <v/>
      </c>
    </row>
    <row r="175" spans="3:25" x14ac:dyDescent="0.25">
      <c r="C175" s="16">
        <v>175</v>
      </c>
      <c r="D175" s="16" t="str">
        <f>IFERROR(IF('Renda Variável'!H201&lt;&gt;"",'Renda Variável'!H201,""),"")</f>
        <v/>
      </c>
      <c r="E175" s="16" t="str">
        <f>IFERROR(IF((SUMIFS('Renda Variável'!M:M,'Renda Variável'!H:H,D175,'Renda Variável'!J:J,"C")-SUMIFS('Renda Variável'!M:M,'Renda Variável'!H:H,D175,'Renda Variável'!J:J,"V"))=0,"",IF(D175="","",IF(COUNTIF('Renda Variável'!$H$27:H201,D175)&gt;1,"",C175))),"")</f>
        <v/>
      </c>
      <c r="F175" s="16" t="str">
        <f t="shared" si="4"/>
        <v/>
      </c>
      <c r="G175" s="16" t="str" cm="1">
        <f t="array" ref="G175">IFERROR(INDEX(D:D,F175),"")</f>
        <v/>
      </c>
      <c r="H175" s="16" t="str">
        <f>IF(G175&lt;&gt;"",VLOOKUP(G175,'Renda Variável'!H:I,2,0),"")</f>
        <v/>
      </c>
      <c r="I175" s="17" t="str">
        <f>IF(G175&lt;&gt;"",(SUMIFS('Renda Variável'!M:M,'Renda Variável'!H:H,G175,'Renda Variável'!J:J,"C")-SUMIFS('Renda Variável'!M:M,'Renda Variável'!H:H,G175,'Renda Variável'!J:J,"V"))*VLOOKUP(G175,Tabela1[],2,0),"")</f>
        <v/>
      </c>
      <c r="J175" s="17" t="str">
        <f>IF(
G175&lt;&gt;"",
(SUMIFS('Renda Variável'!M:M,'Renda Variável'!H:H,G175,'Renda Variável'!J:J,"C")-SUMIFS('Renda Variável'!M:M,'Renda Variável'!H:H,G175,'Renda Variável'!J:J,"V")) *
(VLOOKUP(G175,Tabela1[],2,0) -
(SUMIFS('Renda Variável'!Q:Q,'Renda Variável'!H:H,G175,'Renda Variável'!J:J,"C")/SUMIFS('Renda Variável'!M:M,'Renda Variável'!H:H,G175,'Renda Variável'!J:J,"C"))),"")</f>
        <v/>
      </c>
      <c r="R175" s="16">
        <v>175</v>
      </c>
      <c r="S175" s="16" t="str">
        <f>IFERROR(IF('Renda Fixa'!N205&lt;&gt;"",'Renda Fixa'!N205,""),"")</f>
        <v/>
      </c>
      <c r="T175" s="16" t="str">
        <f>IFERROR(IF((SUMIFS('Renda Fixa'!O:O,'Renda Fixa'!N:N,S175,'Renda Fixa'!I:I,"A")-SUMIFS('Renda Fixa'!O:O,'Renda Fixa'!N:N,S175,'Renda Fixa'!I:I,"R"))=0,"",IF(S175="","",IF(COUNTIF('Renda Fixa'!$N$31:N205,S175)&gt;1,"",R175))),"")</f>
        <v/>
      </c>
      <c r="U175" s="16" t="str">
        <f t="shared" si="5"/>
        <v/>
      </c>
      <c r="V175" s="16" t="str" cm="1">
        <f t="array" ref="V175">IFERROR(INDEX(S:S,U175),"")</f>
        <v/>
      </c>
      <c r="W175" s="16" t="str">
        <f>IF(V175&lt;&gt;"",INDEX('Renda Fixa'!J:J,MATCH(V175,'Renda Fixa'!N:N,0)),"")</f>
        <v/>
      </c>
      <c r="X175" s="17" t="str">
        <f>IF(V175&lt;&gt;"",(SUMIFS('Renda Fixa'!O:O,'Renda Fixa'!N:N,V175,'Renda Fixa'!I:I,"A")-SUMIFS('Renda Fixa'!O:O,'Renda Fixa'!N:N,V175,'Renda Fixa'!I:I,"R"))*VLOOKUP(V175,Tabela2[],2,0),"")</f>
        <v/>
      </c>
      <c r="Y175" s="2" t="str">
        <f>IF(
V175&lt;&gt;"",
(SUMIFS('Renda Fixa'!O:O,'Renda Fixa'!N:N,V175,'Renda Fixa'!I:I,"A")-SUMIFS('Renda Fixa'!O:O,'Renda Fixa'!N:N,V175,'Renda Fixa'!I:I,"R")) *
(VLOOKUP(V175,Tabela2[],2,0) -
(SUMIFS('Renda Fixa'!S:S,'Renda Fixa'!N:N,V175,'Renda Fixa'!I:I,"A")/SUMIFS('Renda Fixa'!O:O,'Renda Fixa'!N:N,V175,'Renda Fixa'!I:I,"A"))),"")</f>
        <v/>
      </c>
    </row>
    <row r="176" spans="3:25" x14ac:dyDescent="0.25">
      <c r="C176" s="16">
        <v>176</v>
      </c>
      <c r="D176" s="16" t="str">
        <f>IFERROR(IF('Renda Variável'!H202&lt;&gt;"",'Renda Variável'!H202,""),"")</f>
        <v/>
      </c>
      <c r="E176" s="16" t="str">
        <f>IFERROR(IF((SUMIFS('Renda Variável'!M:M,'Renda Variável'!H:H,D176,'Renda Variável'!J:J,"C")-SUMIFS('Renda Variável'!M:M,'Renda Variável'!H:H,D176,'Renda Variável'!J:J,"V"))=0,"",IF(D176="","",IF(COUNTIF('Renda Variável'!$H$27:H202,D176)&gt;1,"",C176))),"")</f>
        <v/>
      </c>
      <c r="F176" s="16" t="str">
        <f t="shared" si="4"/>
        <v/>
      </c>
      <c r="G176" s="16" t="str" cm="1">
        <f t="array" ref="G176">IFERROR(INDEX(D:D,F176),"")</f>
        <v/>
      </c>
      <c r="H176" s="16" t="str">
        <f>IF(G176&lt;&gt;"",VLOOKUP(G176,'Renda Variável'!H:I,2,0),"")</f>
        <v/>
      </c>
      <c r="I176" s="17" t="str">
        <f>IF(G176&lt;&gt;"",(SUMIFS('Renda Variável'!M:M,'Renda Variável'!H:H,G176,'Renda Variável'!J:J,"C")-SUMIFS('Renda Variável'!M:M,'Renda Variável'!H:H,G176,'Renda Variável'!J:J,"V"))*VLOOKUP(G176,Tabela1[],2,0),"")</f>
        <v/>
      </c>
      <c r="J176" s="17" t="str">
        <f>IF(
G176&lt;&gt;"",
(SUMIFS('Renda Variável'!M:M,'Renda Variável'!H:H,G176,'Renda Variável'!J:J,"C")-SUMIFS('Renda Variável'!M:M,'Renda Variável'!H:H,G176,'Renda Variável'!J:J,"V")) *
(VLOOKUP(G176,Tabela1[],2,0) -
(SUMIFS('Renda Variável'!Q:Q,'Renda Variável'!H:H,G176,'Renda Variável'!J:J,"C")/SUMIFS('Renda Variável'!M:M,'Renda Variável'!H:H,G176,'Renda Variável'!J:J,"C"))),"")</f>
        <v/>
      </c>
      <c r="R176" s="16">
        <v>176</v>
      </c>
      <c r="S176" s="16" t="str">
        <f>IFERROR(IF('Renda Fixa'!N206&lt;&gt;"",'Renda Fixa'!N206,""),"")</f>
        <v/>
      </c>
      <c r="T176" s="16" t="str">
        <f>IFERROR(IF((SUMIFS('Renda Fixa'!O:O,'Renda Fixa'!N:N,S176,'Renda Fixa'!I:I,"A")-SUMIFS('Renda Fixa'!O:O,'Renda Fixa'!N:N,S176,'Renda Fixa'!I:I,"R"))=0,"",IF(S176="","",IF(COUNTIF('Renda Fixa'!$N$31:N206,S176)&gt;1,"",R176))),"")</f>
        <v/>
      </c>
      <c r="U176" s="16" t="str">
        <f t="shared" si="5"/>
        <v/>
      </c>
      <c r="V176" s="16" t="str" cm="1">
        <f t="array" ref="V176">IFERROR(INDEX(S:S,U176),"")</f>
        <v/>
      </c>
      <c r="W176" s="16" t="str">
        <f>IF(V176&lt;&gt;"",INDEX('Renda Fixa'!J:J,MATCH(V176,'Renda Fixa'!N:N,0)),"")</f>
        <v/>
      </c>
      <c r="X176" s="17" t="str">
        <f>IF(V176&lt;&gt;"",(SUMIFS('Renda Fixa'!O:O,'Renda Fixa'!N:N,V176,'Renda Fixa'!I:I,"A")-SUMIFS('Renda Fixa'!O:O,'Renda Fixa'!N:N,V176,'Renda Fixa'!I:I,"R"))*VLOOKUP(V176,Tabela2[],2,0),"")</f>
        <v/>
      </c>
      <c r="Y176" s="2" t="str">
        <f>IF(
V176&lt;&gt;"",
(SUMIFS('Renda Fixa'!O:O,'Renda Fixa'!N:N,V176,'Renda Fixa'!I:I,"A")-SUMIFS('Renda Fixa'!O:O,'Renda Fixa'!N:N,V176,'Renda Fixa'!I:I,"R")) *
(VLOOKUP(V176,Tabela2[],2,0) -
(SUMIFS('Renda Fixa'!S:S,'Renda Fixa'!N:N,V176,'Renda Fixa'!I:I,"A")/SUMIFS('Renda Fixa'!O:O,'Renda Fixa'!N:N,V176,'Renda Fixa'!I:I,"A"))),"")</f>
        <v/>
      </c>
    </row>
    <row r="177" spans="3:25" x14ac:dyDescent="0.25">
      <c r="C177" s="16">
        <v>177</v>
      </c>
      <c r="D177" s="16" t="str">
        <f>IFERROR(IF('Renda Variável'!H203&lt;&gt;"",'Renda Variável'!H203,""),"")</f>
        <v/>
      </c>
      <c r="E177" s="16" t="str">
        <f>IFERROR(IF((SUMIFS('Renda Variável'!M:M,'Renda Variável'!H:H,D177,'Renda Variável'!J:J,"C")-SUMIFS('Renda Variável'!M:M,'Renda Variável'!H:H,D177,'Renda Variável'!J:J,"V"))=0,"",IF(D177="","",IF(COUNTIF('Renda Variável'!$H$27:H203,D177)&gt;1,"",C177))),"")</f>
        <v/>
      </c>
      <c r="F177" s="16" t="str">
        <f t="shared" si="4"/>
        <v/>
      </c>
      <c r="G177" s="16" t="str" cm="1">
        <f t="array" ref="G177">IFERROR(INDEX(D:D,F177),"")</f>
        <v/>
      </c>
      <c r="H177" s="16" t="str">
        <f>IF(G177&lt;&gt;"",VLOOKUP(G177,'Renda Variável'!H:I,2,0),"")</f>
        <v/>
      </c>
      <c r="I177" s="17" t="str">
        <f>IF(G177&lt;&gt;"",(SUMIFS('Renda Variável'!M:M,'Renda Variável'!H:H,G177,'Renda Variável'!J:J,"C")-SUMIFS('Renda Variável'!M:M,'Renda Variável'!H:H,G177,'Renda Variável'!J:J,"V"))*VLOOKUP(G177,Tabela1[],2,0),"")</f>
        <v/>
      </c>
      <c r="J177" s="17" t="str">
        <f>IF(
G177&lt;&gt;"",
(SUMIFS('Renda Variável'!M:M,'Renda Variável'!H:H,G177,'Renda Variável'!J:J,"C")-SUMIFS('Renda Variável'!M:M,'Renda Variável'!H:H,G177,'Renda Variável'!J:J,"V")) *
(VLOOKUP(G177,Tabela1[],2,0) -
(SUMIFS('Renda Variável'!Q:Q,'Renda Variável'!H:H,G177,'Renda Variável'!J:J,"C")/SUMIFS('Renda Variável'!M:M,'Renda Variável'!H:H,G177,'Renda Variável'!J:J,"C"))),"")</f>
        <v/>
      </c>
      <c r="R177" s="16">
        <v>177</v>
      </c>
      <c r="S177" s="16" t="str">
        <f>IFERROR(IF('Renda Fixa'!N207&lt;&gt;"",'Renda Fixa'!N207,""),"")</f>
        <v/>
      </c>
      <c r="T177" s="16" t="str">
        <f>IFERROR(IF((SUMIFS('Renda Fixa'!O:O,'Renda Fixa'!N:N,S177,'Renda Fixa'!I:I,"A")-SUMIFS('Renda Fixa'!O:O,'Renda Fixa'!N:N,S177,'Renda Fixa'!I:I,"R"))=0,"",IF(S177="","",IF(COUNTIF('Renda Fixa'!$N$31:N207,S177)&gt;1,"",R177))),"")</f>
        <v/>
      </c>
      <c r="U177" s="16" t="str">
        <f t="shared" si="5"/>
        <v/>
      </c>
      <c r="V177" s="16" t="str" cm="1">
        <f t="array" ref="V177">IFERROR(INDEX(S:S,U177),"")</f>
        <v/>
      </c>
      <c r="W177" s="16" t="str">
        <f>IF(V177&lt;&gt;"",INDEX('Renda Fixa'!J:J,MATCH(V177,'Renda Fixa'!N:N,0)),"")</f>
        <v/>
      </c>
      <c r="X177" s="17" t="str">
        <f>IF(V177&lt;&gt;"",(SUMIFS('Renda Fixa'!O:O,'Renda Fixa'!N:N,V177,'Renda Fixa'!I:I,"A")-SUMIFS('Renda Fixa'!O:O,'Renda Fixa'!N:N,V177,'Renda Fixa'!I:I,"R"))*VLOOKUP(V177,Tabela2[],2,0),"")</f>
        <v/>
      </c>
      <c r="Y177" s="2" t="str">
        <f>IF(
V177&lt;&gt;"",
(SUMIFS('Renda Fixa'!O:O,'Renda Fixa'!N:N,V177,'Renda Fixa'!I:I,"A")-SUMIFS('Renda Fixa'!O:O,'Renda Fixa'!N:N,V177,'Renda Fixa'!I:I,"R")) *
(VLOOKUP(V177,Tabela2[],2,0) -
(SUMIFS('Renda Fixa'!S:S,'Renda Fixa'!N:N,V177,'Renda Fixa'!I:I,"A")/SUMIFS('Renda Fixa'!O:O,'Renda Fixa'!N:N,V177,'Renda Fixa'!I:I,"A"))),"")</f>
        <v/>
      </c>
    </row>
    <row r="178" spans="3:25" x14ac:dyDescent="0.25">
      <c r="C178" s="16">
        <v>178</v>
      </c>
      <c r="D178" s="16" t="str">
        <f>IFERROR(IF('Renda Variável'!H204&lt;&gt;"",'Renda Variável'!H204,""),"")</f>
        <v/>
      </c>
      <c r="E178" s="16" t="str">
        <f>IFERROR(IF((SUMIFS('Renda Variável'!M:M,'Renda Variável'!H:H,D178,'Renda Variável'!J:J,"C")-SUMIFS('Renda Variável'!M:M,'Renda Variável'!H:H,D178,'Renda Variável'!J:J,"V"))=0,"",IF(D178="","",IF(COUNTIF('Renda Variável'!$H$27:H204,D178)&gt;1,"",C178))),"")</f>
        <v/>
      </c>
      <c r="F178" s="16" t="str">
        <f t="shared" si="4"/>
        <v/>
      </c>
      <c r="G178" s="16" t="str" cm="1">
        <f t="array" ref="G178">IFERROR(INDEX(D:D,F178),"")</f>
        <v/>
      </c>
      <c r="H178" s="16" t="str">
        <f>IF(G178&lt;&gt;"",VLOOKUP(G178,'Renda Variável'!H:I,2,0),"")</f>
        <v/>
      </c>
      <c r="I178" s="17" t="str">
        <f>IF(G178&lt;&gt;"",(SUMIFS('Renda Variável'!M:M,'Renda Variável'!H:H,G178,'Renda Variável'!J:J,"C")-SUMIFS('Renda Variável'!M:M,'Renda Variável'!H:H,G178,'Renda Variável'!J:J,"V"))*VLOOKUP(G178,Tabela1[],2,0),"")</f>
        <v/>
      </c>
      <c r="J178" s="17" t="str">
        <f>IF(
G178&lt;&gt;"",
(SUMIFS('Renda Variável'!M:M,'Renda Variável'!H:H,G178,'Renda Variável'!J:J,"C")-SUMIFS('Renda Variável'!M:M,'Renda Variável'!H:H,G178,'Renda Variável'!J:J,"V")) *
(VLOOKUP(G178,Tabela1[],2,0) -
(SUMIFS('Renda Variável'!Q:Q,'Renda Variável'!H:H,G178,'Renda Variável'!J:J,"C")/SUMIFS('Renda Variável'!M:M,'Renda Variável'!H:H,G178,'Renda Variável'!J:J,"C"))),"")</f>
        <v/>
      </c>
      <c r="R178" s="16">
        <v>178</v>
      </c>
      <c r="S178" s="16" t="str">
        <f>IFERROR(IF('Renda Fixa'!N208&lt;&gt;"",'Renda Fixa'!N208,""),"")</f>
        <v/>
      </c>
      <c r="T178" s="16" t="str">
        <f>IFERROR(IF((SUMIFS('Renda Fixa'!O:O,'Renda Fixa'!N:N,S178,'Renda Fixa'!I:I,"A")-SUMIFS('Renda Fixa'!O:O,'Renda Fixa'!N:N,S178,'Renda Fixa'!I:I,"R"))=0,"",IF(S178="","",IF(COUNTIF('Renda Fixa'!$N$31:N208,S178)&gt;1,"",R178))),"")</f>
        <v/>
      </c>
      <c r="U178" s="16" t="str">
        <f t="shared" si="5"/>
        <v/>
      </c>
      <c r="V178" s="16" t="str" cm="1">
        <f t="array" ref="V178">IFERROR(INDEX(S:S,U178),"")</f>
        <v/>
      </c>
      <c r="W178" s="16" t="str">
        <f>IF(V178&lt;&gt;"",INDEX('Renda Fixa'!J:J,MATCH(V178,'Renda Fixa'!N:N,0)),"")</f>
        <v/>
      </c>
      <c r="X178" s="17" t="str">
        <f>IF(V178&lt;&gt;"",(SUMIFS('Renda Fixa'!O:O,'Renda Fixa'!N:N,V178,'Renda Fixa'!I:I,"A")-SUMIFS('Renda Fixa'!O:O,'Renda Fixa'!N:N,V178,'Renda Fixa'!I:I,"R"))*VLOOKUP(V178,Tabela2[],2,0),"")</f>
        <v/>
      </c>
      <c r="Y178" s="2" t="str">
        <f>IF(
V178&lt;&gt;"",
(SUMIFS('Renda Fixa'!O:O,'Renda Fixa'!N:N,V178,'Renda Fixa'!I:I,"A")-SUMIFS('Renda Fixa'!O:O,'Renda Fixa'!N:N,V178,'Renda Fixa'!I:I,"R")) *
(VLOOKUP(V178,Tabela2[],2,0) -
(SUMIFS('Renda Fixa'!S:S,'Renda Fixa'!N:N,V178,'Renda Fixa'!I:I,"A")/SUMIFS('Renda Fixa'!O:O,'Renda Fixa'!N:N,V178,'Renda Fixa'!I:I,"A"))),"")</f>
        <v/>
      </c>
    </row>
    <row r="179" spans="3:25" x14ac:dyDescent="0.25">
      <c r="C179" s="16">
        <v>179</v>
      </c>
      <c r="D179" s="16" t="str">
        <f>IFERROR(IF('Renda Variável'!H205&lt;&gt;"",'Renda Variável'!H205,""),"")</f>
        <v/>
      </c>
      <c r="E179" s="16" t="str">
        <f>IFERROR(IF((SUMIFS('Renda Variável'!M:M,'Renda Variável'!H:H,D179,'Renda Variável'!J:J,"C")-SUMIFS('Renda Variável'!M:M,'Renda Variável'!H:H,D179,'Renda Variável'!J:J,"V"))=0,"",IF(D179="","",IF(COUNTIF('Renda Variável'!$H$27:H205,D179)&gt;1,"",C179))),"")</f>
        <v/>
      </c>
      <c r="F179" s="16" t="str">
        <f t="shared" si="4"/>
        <v/>
      </c>
      <c r="G179" s="16" t="str" cm="1">
        <f t="array" ref="G179">IFERROR(INDEX(D:D,F179),"")</f>
        <v/>
      </c>
      <c r="H179" s="16" t="str">
        <f>IF(G179&lt;&gt;"",VLOOKUP(G179,'Renda Variável'!H:I,2,0),"")</f>
        <v/>
      </c>
      <c r="I179" s="17" t="str">
        <f>IF(G179&lt;&gt;"",(SUMIFS('Renda Variável'!M:M,'Renda Variável'!H:H,G179,'Renda Variável'!J:J,"C")-SUMIFS('Renda Variável'!M:M,'Renda Variável'!H:H,G179,'Renda Variável'!J:J,"V"))*VLOOKUP(G179,Tabela1[],2,0),"")</f>
        <v/>
      </c>
      <c r="J179" s="17" t="str">
        <f>IF(
G179&lt;&gt;"",
(SUMIFS('Renda Variável'!M:M,'Renda Variável'!H:H,G179,'Renda Variável'!J:J,"C")-SUMIFS('Renda Variável'!M:M,'Renda Variável'!H:H,G179,'Renda Variável'!J:J,"V")) *
(VLOOKUP(G179,Tabela1[],2,0) -
(SUMIFS('Renda Variável'!Q:Q,'Renda Variável'!H:H,G179,'Renda Variável'!J:J,"C")/SUMIFS('Renda Variável'!M:M,'Renda Variável'!H:H,G179,'Renda Variável'!J:J,"C"))),"")</f>
        <v/>
      </c>
      <c r="R179" s="16">
        <v>179</v>
      </c>
      <c r="S179" s="16" t="str">
        <f>IFERROR(IF('Renda Fixa'!N209&lt;&gt;"",'Renda Fixa'!N209,""),"")</f>
        <v/>
      </c>
      <c r="T179" s="16" t="str">
        <f>IFERROR(IF((SUMIFS('Renda Fixa'!O:O,'Renda Fixa'!N:N,S179,'Renda Fixa'!I:I,"A")-SUMIFS('Renda Fixa'!O:O,'Renda Fixa'!N:N,S179,'Renda Fixa'!I:I,"R"))=0,"",IF(S179="","",IF(COUNTIF('Renda Fixa'!$N$31:N209,S179)&gt;1,"",R179))),"")</f>
        <v/>
      </c>
      <c r="U179" s="16" t="str">
        <f t="shared" si="5"/>
        <v/>
      </c>
      <c r="V179" s="16" t="str" cm="1">
        <f t="array" ref="V179">IFERROR(INDEX(S:S,U179),"")</f>
        <v/>
      </c>
      <c r="W179" s="16" t="str">
        <f>IF(V179&lt;&gt;"",INDEX('Renda Fixa'!J:J,MATCH(V179,'Renda Fixa'!N:N,0)),"")</f>
        <v/>
      </c>
      <c r="X179" s="17" t="str">
        <f>IF(V179&lt;&gt;"",(SUMIFS('Renda Fixa'!O:O,'Renda Fixa'!N:N,V179,'Renda Fixa'!I:I,"A")-SUMIFS('Renda Fixa'!O:O,'Renda Fixa'!N:N,V179,'Renda Fixa'!I:I,"R"))*VLOOKUP(V179,Tabela2[],2,0),"")</f>
        <v/>
      </c>
      <c r="Y179" s="2" t="str">
        <f>IF(
V179&lt;&gt;"",
(SUMIFS('Renda Fixa'!O:O,'Renda Fixa'!N:N,V179,'Renda Fixa'!I:I,"A")-SUMIFS('Renda Fixa'!O:O,'Renda Fixa'!N:N,V179,'Renda Fixa'!I:I,"R")) *
(VLOOKUP(V179,Tabela2[],2,0) -
(SUMIFS('Renda Fixa'!S:S,'Renda Fixa'!N:N,V179,'Renda Fixa'!I:I,"A")/SUMIFS('Renda Fixa'!O:O,'Renda Fixa'!N:N,V179,'Renda Fixa'!I:I,"A"))),"")</f>
        <v/>
      </c>
    </row>
    <row r="180" spans="3:25" x14ac:dyDescent="0.25">
      <c r="C180" s="16">
        <v>180</v>
      </c>
      <c r="D180" s="16" t="str">
        <f>IFERROR(IF('Renda Variável'!H206&lt;&gt;"",'Renda Variável'!H206,""),"")</f>
        <v/>
      </c>
      <c r="E180" s="16" t="str">
        <f>IFERROR(IF((SUMIFS('Renda Variável'!M:M,'Renda Variável'!H:H,D180,'Renda Variável'!J:J,"C")-SUMIFS('Renda Variável'!M:M,'Renda Variável'!H:H,D180,'Renda Variável'!J:J,"V"))=0,"",IF(D180="","",IF(COUNTIF('Renda Variável'!$H$27:H206,D180)&gt;1,"",C180))),"")</f>
        <v/>
      </c>
      <c r="F180" s="16" t="str">
        <f t="shared" si="4"/>
        <v/>
      </c>
      <c r="G180" s="16" t="str" cm="1">
        <f t="array" ref="G180">IFERROR(INDEX(D:D,F180),"")</f>
        <v/>
      </c>
      <c r="H180" s="16" t="str">
        <f>IF(G180&lt;&gt;"",VLOOKUP(G180,'Renda Variável'!H:I,2,0),"")</f>
        <v/>
      </c>
      <c r="I180" s="17" t="str">
        <f>IF(G180&lt;&gt;"",(SUMIFS('Renda Variável'!M:M,'Renda Variável'!H:H,G180,'Renda Variável'!J:J,"C")-SUMIFS('Renda Variável'!M:M,'Renda Variável'!H:H,G180,'Renda Variável'!J:J,"V"))*VLOOKUP(G180,Tabela1[],2,0),"")</f>
        <v/>
      </c>
      <c r="J180" s="17" t="str">
        <f>IF(
G180&lt;&gt;"",
(SUMIFS('Renda Variável'!M:M,'Renda Variável'!H:H,G180,'Renda Variável'!J:J,"C")-SUMIFS('Renda Variável'!M:M,'Renda Variável'!H:H,G180,'Renda Variável'!J:J,"V")) *
(VLOOKUP(G180,Tabela1[],2,0) -
(SUMIFS('Renda Variável'!Q:Q,'Renda Variável'!H:H,G180,'Renda Variável'!J:J,"C")/SUMIFS('Renda Variável'!M:M,'Renda Variável'!H:H,G180,'Renda Variável'!J:J,"C"))),"")</f>
        <v/>
      </c>
      <c r="R180" s="16">
        <v>180</v>
      </c>
      <c r="S180" s="16" t="str">
        <f>IFERROR(IF('Renda Fixa'!N210&lt;&gt;"",'Renda Fixa'!N210,""),"")</f>
        <v/>
      </c>
      <c r="T180" s="16" t="str">
        <f>IFERROR(IF((SUMIFS('Renda Fixa'!O:O,'Renda Fixa'!N:N,S180,'Renda Fixa'!I:I,"A")-SUMIFS('Renda Fixa'!O:O,'Renda Fixa'!N:N,S180,'Renda Fixa'!I:I,"R"))=0,"",IF(S180="","",IF(COUNTIF('Renda Fixa'!$N$31:N210,S180)&gt;1,"",R180))),"")</f>
        <v/>
      </c>
      <c r="U180" s="16" t="str">
        <f t="shared" si="5"/>
        <v/>
      </c>
      <c r="V180" s="16" t="str" cm="1">
        <f t="array" ref="V180">IFERROR(INDEX(S:S,U180),"")</f>
        <v/>
      </c>
      <c r="W180" s="16" t="str">
        <f>IF(V180&lt;&gt;"",INDEX('Renda Fixa'!J:J,MATCH(V180,'Renda Fixa'!N:N,0)),"")</f>
        <v/>
      </c>
      <c r="X180" s="17" t="str">
        <f>IF(V180&lt;&gt;"",(SUMIFS('Renda Fixa'!O:O,'Renda Fixa'!N:N,V180,'Renda Fixa'!I:I,"A")-SUMIFS('Renda Fixa'!O:O,'Renda Fixa'!N:N,V180,'Renda Fixa'!I:I,"R"))*VLOOKUP(V180,Tabela2[],2,0),"")</f>
        <v/>
      </c>
      <c r="Y180" s="2" t="str">
        <f>IF(
V180&lt;&gt;"",
(SUMIFS('Renda Fixa'!O:O,'Renda Fixa'!N:N,V180,'Renda Fixa'!I:I,"A")-SUMIFS('Renda Fixa'!O:O,'Renda Fixa'!N:N,V180,'Renda Fixa'!I:I,"R")) *
(VLOOKUP(V180,Tabela2[],2,0) -
(SUMIFS('Renda Fixa'!S:S,'Renda Fixa'!N:N,V180,'Renda Fixa'!I:I,"A")/SUMIFS('Renda Fixa'!O:O,'Renda Fixa'!N:N,V180,'Renda Fixa'!I:I,"A"))),"")</f>
        <v/>
      </c>
    </row>
    <row r="181" spans="3:25" x14ac:dyDescent="0.25">
      <c r="C181" s="16">
        <v>181</v>
      </c>
      <c r="D181" s="16" t="str">
        <f>IFERROR(IF('Renda Variável'!H207&lt;&gt;"",'Renda Variável'!H207,""),"")</f>
        <v/>
      </c>
      <c r="E181" s="16" t="str">
        <f>IFERROR(IF((SUMIFS('Renda Variável'!M:M,'Renda Variável'!H:H,D181,'Renda Variável'!J:J,"C")-SUMIFS('Renda Variável'!M:M,'Renda Variável'!H:H,D181,'Renda Variável'!J:J,"V"))=0,"",IF(D181="","",IF(COUNTIF('Renda Variável'!$H$27:H207,D181)&gt;1,"",C181))),"")</f>
        <v/>
      </c>
      <c r="F181" s="16" t="str">
        <f t="shared" si="4"/>
        <v/>
      </c>
      <c r="G181" s="16" t="str" cm="1">
        <f t="array" ref="G181">IFERROR(INDEX(D:D,F181),"")</f>
        <v/>
      </c>
      <c r="H181" s="16" t="str">
        <f>IF(G181&lt;&gt;"",VLOOKUP(G181,'Renda Variável'!H:I,2,0),"")</f>
        <v/>
      </c>
      <c r="I181" s="17" t="str">
        <f>IF(G181&lt;&gt;"",(SUMIFS('Renda Variável'!M:M,'Renda Variável'!H:H,G181,'Renda Variável'!J:J,"C")-SUMIFS('Renda Variável'!M:M,'Renda Variável'!H:H,G181,'Renda Variável'!J:J,"V"))*VLOOKUP(G181,Tabela1[],2,0),"")</f>
        <v/>
      </c>
      <c r="J181" s="17" t="str">
        <f>IF(
G181&lt;&gt;"",
(SUMIFS('Renda Variável'!M:M,'Renda Variável'!H:H,G181,'Renda Variável'!J:J,"C")-SUMIFS('Renda Variável'!M:M,'Renda Variável'!H:H,G181,'Renda Variável'!J:J,"V")) *
(VLOOKUP(G181,Tabela1[],2,0) -
(SUMIFS('Renda Variável'!Q:Q,'Renda Variável'!H:H,G181,'Renda Variável'!J:J,"C")/SUMIFS('Renda Variável'!M:M,'Renda Variável'!H:H,G181,'Renda Variável'!J:J,"C"))),"")</f>
        <v/>
      </c>
      <c r="R181" s="16">
        <v>181</v>
      </c>
      <c r="S181" s="16" t="str">
        <f>IFERROR(IF('Renda Fixa'!N211&lt;&gt;"",'Renda Fixa'!N211,""),"")</f>
        <v/>
      </c>
      <c r="T181" s="16" t="str">
        <f>IFERROR(IF((SUMIFS('Renda Fixa'!O:O,'Renda Fixa'!N:N,S181,'Renda Fixa'!I:I,"A")-SUMIFS('Renda Fixa'!O:O,'Renda Fixa'!N:N,S181,'Renda Fixa'!I:I,"R"))=0,"",IF(S181="","",IF(COUNTIF('Renda Fixa'!$N$31:N211,S181)&gt;1,"",R181))),"")</f>
        <v/>
      </c>
      <c r="U181" s="16" t="str">
        <f t="shared" si="5"/>
        <v/>
      </c>
      <c r="V181" s="16" t="str" cm="1">
        <f t="array" ref="V181">IFERROR(INDEX(S:S,U181),"")</f>
        <v/>
      </c>
      <c r="W181" s="16" t="str">
        <f>IF(V181&lt;&gt;"",INDEX('Renda Fixa'!J:J,MATCH(V181,'Renda Fixa'!N:N,0)),"")</f>
        <v/>
      </c>
      <c r="X181" s="17" t="str">
        <f>IF(V181&lt;&gt;"",(SUMIFS('Renda Fixa'!O:O,'Renda Fixa'!N:N,V181,'Renda Fixa'!I:I,"A")-SUMIFS('Renda Fixa'!O:O,'Renda Fixa'!N:N,V181,'Renda Fixa'!I:I,"R"))*VLOOKUP(V181,Tabela2[],2,0),"")</f>
        <v/>
      </c>
      <c r="Y181" s="2" t="str">
        <f>IF(
V181&lt;&gt;"",
(SUMIFS('Renda Fixa'!O:O,'Renda Fixa'!N:N,V181,'Renda Fixa'!I:I,"A")-SUMIFS('Renda Fixa'!O:O,'Renda Fixa'!N:N,V181,'Renda Fixa'!I:I,"R")) *
(VLOOKUP(V181,Tabela2[],2,0) -
(SUMIFS('Renda Fixa'!S:S,'Renda Fixa'!N:N,V181,'Renda Fixa'!I:I,"A")/SUMIFS('Renda Fixa'!O:O,'Renda Fixa'!N:N,V181,'Renda Fixa'!I:I,"A"))),"")</f>
        <v/>
      </c>
    </row>
    <row r="182" spans="3:25" x14ac:dyDescent="0.25">
      <c r="C182" s="16">
        <v>182</v>
      </c>
      <c r="D182" s="16" t="str">
        <f>IFERROR(IF('Renda Variável'!H208&lt;&gt;"",'Renda Variável'!H208,""),"")</f>
        <v/>
      </c>
      <c r="E182" s="16" t="str">
        <f>IFERROR(IF((SUMIFS('Renda Variável'!M:M,'Renda Variável'!H:H,D182,'Renda Variável'!J:J,"C")-SUMIFS('Renda Variável'!M:M,'Renda Variável'!H:H,D182,'Renda Variável'!J:J,"V"))=0,"",IF(D182="","",IF(COUNTIF('Renda Variável'!$H$27:H208,D182)&gt;1,"",C182))),"")</f>
        <v/>
      </c>
      <c r="F182" s="16" t="str">
        <f t="shared" si="4"/>
        <v/>
      </c>
      <c r="G182" s="16" t="str" cm="1">
        <f t="array" ref="G182">IFERROR(INDEX(D:D,F182),"")</f>
        <v/>
      </c>
      <c r="H182" s="16" t="str">
        <f>IF(G182&lt;&gt;"",VLOOKUP(G182,'Renda Variável'!H:I,2,0),"")</f>
        <v/>
      </c>
      <c r="I182" s="17" t="str">
        <f>IF(G182&lt;&gt;"",(SUMIFS('Renda Variável'!M:M,'Renda Variável'!H:H,G182,'Renda Variável'!J:J,"C")-SUMIFS('Renda Variável'!M:M,'Renda Variável'!H:H,G182,'Renda Variável'!J:J,"V"))*VLOOKUP(G182,Tabela1[],2,0),"")</f>
        <v/>
      </c>
      <c r="J182" s="17" t="str">
        <f>IF(
G182&lt;&gt;"",
(SUMIFS('Renda Variável'!M:M,'Renda Variável'!H:H,G182,'Renda Variável'!J:J,"C")-SUMIFS('Renda Variável'!M:M,'Renda Variável'!H:H,G182,'Renda Variável'!J:J,"V")) *
(VLOOKUP(G182,Tabela1[],2,0) -
(SUMIFS('Renda Variável'!Q:Q,'Renda Variável'!H:H,G182,'Renda Variável'!J:J,"C")/SUMIFS('Renda Variável'!M:M,'Renda Variável'!H:H,G182,'Renda Variável'!J:J,"C"))),"")</f>
        <v/>
      </c>
      <c r="R182" s="16">
        <v>182</v>
      </c>
      <c r="S182" s="16" t="str">
        <f>IFERROR(IF('Renda Fixa'!N212&lt;&gt;"",'Renda Fixa'!N212,""),"")</f>
        <v/>
      </c>
      <c r="T182" s="16" t="str">
        <f>IFERROR(IF((SUMIFS('Renda Fixa'!O:O,'Renda Fixa'!N:N,S182,'Renda Fixa'!I:I,"A")-SUMIFS('Renda Fixa'!O:O,'Renda Fixa'!N:N,S182,'Renda Fixa'!I:I,"R"))=0,"",IF(S182="","",IF(COUNTIF('Renda Fixa'!$N$31:N212,S182)&gt;1,"",R182))),"")</f>
        <v/>
      </c>
      <c r="U182" s="16" t="str">
        <f t="shared" si="5"/>
        <v/>
      </c>
      <c r="V182" s="16" t="str" cm="1">
        <f t="array" ref="V182">IFERROR(INDEX(S:S,U182),"")</f>
        <v/>
      </c>
      <c r="W182" s="16" t="str">
        <f>IF(V182&lt;&gt;"",INDEX('Renda Fixa'!J:J,MATCH(V182,'Renda Fixa'!N:N,0)),"")</f>
        <v/>
      </c>
      <c r="X182" s="17" t="str">
        <f>IF(V182&lt;&gt;"",(SUMIFS('Renda Fixa'!O:O,'Renda Fixa'!N:N,V182,'Renda Fixa'!I:I,"A")-SUMIFS('Renda Fixa'!O:O,'Renda Fixa'!N:N,V182,'Renda Fixa'!I:I,"R"))*VLOOKUP(V182,Tabela2[],2,0),"")</f>
        <v/>
      </c>
      <c r="Y182" s="2" t="str">
        <f>IF(
V182&lt;&gt;"",
(SUMIFS('Renda Fixa'!O:O,'Renda Fixa'!N:N,V182,'Renda Fixa'!I:I,"A")-SUMIFS('Renda Fixa'!O:O,'Renda Fixa'!N:N,V182,'Renda Fixa'!I:I,"R")) *
(VLOOKUP(V182,Tabela2[],2,0) -
(SUMIFS('Renda Fixa'!S:S,'Renda Fixa'!N:N,V182,'Renda Fixa'!I:I,"A")/SUMIFS('Renda Fixa'!O:O,'Renda Fixa'!N:N,V182,'Renda Fixa'!I:I,"A"))),"")</f>
        <v/>
      </c>
    </row>
    <row r="183" spans="3:25" x14ac:dyDescent="0.25">
      <c r="C183" s="16">
        <v>183</v>
      </c>
      <c r="D183" s="16" t="str">
        <f>IFERROR(IF('Renda Variável'!H209&lt;&gt;"",'Renda Variável'!H209,""),"")</f>
        <v/>
      </c>
      <c r="E183" s="16" t="str">
        <f>IFERROR(IF((SUMIFS('Renda Variável'!M:M,'Renda Variável'!H:H,D183,'Renda Variável'!J:J,"C")-SUMIFS('Renda Variável'!M:M,'Renda Variável'!H:H,D183,'Renda Variável'!J:J,"V"))=0,"",IF(D183="","",IF(COUNTIF('Renda Variável'!$H$27:H209,D183)&gt;1,"",C183))),"")</f>
        <v/>
      </c>
      <c r="F183" s="16" t="str">
        <f t="shared" si="4"/>
        <v/>
      </c>
      <c r="G183" s="16" t="str" cm="1">
        <f t="array" ref="G183">IFERROR(INDEX(D:D,F183),"")</f>
        <v/>
      </c>
      <c r="H183" s="16" t="str">
        <f>IF(G183&lt;&gt;"",VLOOKUP(G183,'Renda Variável'!H:I,2,0),"")</f>
        <v/>
      </c>
      <c r="I183" s="17" t="str">
        <f>IF(G183&lt;&gt;"",(SUMIFS('Renda Variável'!M:M,'Renda Variável'!H:H,G183,'Renda Variável'!J:J,"C")-SUMIFS('Renda Variável'!M:M,'Renda Variável'!H:H,G183,'Renda Variável'!J:J,"V"))*VLOOKUP(G183,Tabela1[],2,0),"")</f>
        <v/>
      </c>
      <c r="J183" s="17" t="str">
        <f>IF(
G183&lt;&gt;"",
(SUMIFS('Renda Variável'!M:M,'Renda Variável'!H:H,G183,'Renda Variável'!J:J,"C")-SUMIFS('Renda Variável'!M:M,'Renda Variável'!H:H,G183,'Renda Variável'!J:J,"V")) *
(VLOOKUP(G183,Tabela1[],2,0) -
(SUMIFS('Renda Variável'!Q:Q,'Renda Variável'!H:H,G183,'Renda Variável'!J:J,"C")/SUMIFS('Renda Variável'!M:M,'Renda Variável'!H:H,G183,'Renda Variável'!J:J,"C"))),"")</f>
        <v/>
      </c>
      <c r="R183" s="16">
        <v>183</v>
      </c>
      <c r="S183" s="16" t="str">
        <f>IFERROR(IF('Renda Fixa'!N213&lt;&gt;"",'Renda Fixa'!N213,""),"")</f>
        <v/>
      </c>
      <c r="T183" s="16" t="str">
        <f>IFERROR(IF((SUMIFS('Renda Fixa'!O:O,'Renda Fixa'!N:N,S183,'Renda Fixa'!I:I,"A")-SUMIFS('Renda Fixa'!O:O,'Renda Fixa'!N:N,S183,'Renda Fixa'!I:I,"R"))=0,"",IF(S183="","",IF(COUNTIF('Renda Fixa'!$N$31:N213,S183)&gt;1,"",R183))),"")</f>
        <v/>
      </c>
      <c r="U183" s="16" t="str">
        <f t="shared" si="5"/>
        <v/>
      </c>
      <c r="V183" s="16" t="str" cm="1">
        <f t="array" ref="V183">IFERROR(INDEX(S:S,U183),"")</f>
        <v/>
      </c>
      <c r="W183" s="16" t="str">
        <f>IF(V183&lt;&gt;"",INDEX('Renda Fixa'!J:J,MATCH(V183,'Renda Fixa'!N:N,0)),"")</f>
        <v/>
      </c>
      <c r="X183" s="17" t="str">
        <f>IF(V183&lt;&gt;"",(SUMIFS('Renda Fixa'!O:O,'Renda Fixa'!N:N,V183,'Renda Fixa'!I:I,"A")-SUMIFS('Renda Fixa'!O:O,'Renda Fixa'!N:N,V183,'Renda Fixa'!I:I,"R"))*VLOOKUP(V183,Tabela2[],2,0),"")</f>
        <v/>
      </c>
      <c r="Y183" s="2" t="str">
        <f>IF(
V183&lt;&gt;"",
(SUMIFS('Renda Fixa'!O:O,'Renda Fixa'!N:N,V183,'Renda Fixa'!I:I,"A")-SUMIFS('Renda Fixa'!O:O,'Renda Fixa'!N:N,V183,'Renda Fixa'!I:I,"R")) *
(VLOOKUP(V183,Tabela2[],2,0) -
(SUMIFS('Renda Fixa'!S:S,'Renda Fixa'!N:N,V183,'Renda Fixa'!I:I,"A")/SUMIFS('Renda Fixa'!O:O,'Renda Fixa'!N:N,V183,'Renda Fixa'!I:I,"A"))),"")</f>
        <v/>
      </c>
    </row>
    <row r="184" spans="3:25" x14ac:dyDescent="0.25">
      <c r="C184" s="16">
        <v>184</v>
      </c>
      <c r="D184" s="16" t="str">
        <f>IFERROR(IF('Renda Variável'!H210&lt;&gt;"",'Renda Variável'!H210,""),"")</f>
        <v/>
      </c>
      <c r="E184" s="16" t="str">
        <f>IFERROR(IF((SUMIFS('Renda Variável'!M:M,'Renda Variável'!H:H,D184,'Renda Variável'!J:J,"C")-SUMIFS('Renda Variável'!M:M,'Renda Variável'!H:H,D184,'Renda Variável'!J:J,"V"))=0,"",IF(D184="","",IF(COUNTIF('Renda Variável'!$H$27:H210,D184)&gt;1,"",C184))),"")</f>
        <v/>
      </c>
      <c r="F184" s="16" t="str">
        <f t="shared" si="4"/>
        <v/>
      </c>
      <c r="G184" s="16" t="str" cm="1">
        <f t="array" ref="G184">IFERROR(INDEX(D:D,F184),"")</f>
        <v/>
      </c>
      <c r="H184" s="16" t="str">
        <f>IF(G184&lt;&gt;"",VLOOKUP(G184,'Renda Variável'!H:I,2,0),"")</f>
        <v/>
      </c>
      <c r="I184" s="17" t="str">
        <f>IF(G184&lt;&gt;"",(SUMIFS('Renda Variável'!M:M,'Renda Variável'!H:H,G184,'Renda Variável'!J:J,"C")-SUMIFS('Renda Variável'!M:M,'Renda Variável'!H:H,G184,'Renda Variável'!J:J,"V"))*VLOOKUP(G184,Tabela1[],2,0),"")</f>
        <v/>
      </c>
      <c r="J184" s="17" t="str">
        <f>IF(
G184&lt;&gt;"",
(SUMIFS('Renda Variável'!M:M,'Renda Variável'!H:H,G184,'Renda Variável'!J:J,"C")-SUMIFS('Renda Variável'!M:M,'Renda Variável'!H:H,G184,'Renda Variável'!J:J,"V")) *
(VLOOKUP(G184,Tabela1[],2,0) -
(SUMIFS('Renda Variável'!Q:Q,'Renda Variável'!H:H,G184,'Renda Variável'!J:J,"C")/SUMIFS('Renda Variável'!M:M,'Renda Variável'!H:H,G184,'Renda Variável'!J:J,"C"))),"")</f>
        <v/>
      </c>
      <c r="R184" s="16">
        <v>184</v>
      </c>
      <c r="S184" s="16" t="str">
        <f>IFERROR(IF('Renda Fixa'!N214&lt;&gt;"",'Renda Fixa'!N214,""),"")</f>
        <v/>
      </c>
      <c r="T184" s="16" t="str">
        <f>IFERROR(IF((SUMIFS('Renda Fixa'!O:O,'Renda Fixa'!N:N,S184,'Renda Fixa'!I:I,"A")-SUMIFS('Renda Fixa'!O:O,'Renda Fixa'!N:N,S184,'Renda Fixa'!I:I,"R"))=0,"",IF(S184="","",IF(COUNTIF('Renda Fixa'!$N$31:N214,S184)&gt;1,"",R184))),"")</f>
        <v/>
      </c>
      <c r="U184" s="16" t="str">
        <f t="shared" si="5"/>
        <v/>
      </c>
      <c r="V184" s="16" t="str" cm="1">
        <f t="array" ref="V184">IFERROR(INDEX(S:S,U184),"")</f>
        <v/>
      </c>
      <c r="W184" s="16" t="str">
        <f>IF(V184&lt;&gt;"",INDEX('Renda Fixa'!J:J,MATCH(V184,'Renda Fixa'!N:N,0)),"")</f>
        <v/>
      </c>
      <c r="X184" s="17" t="str">
        <f>IF(V184&lt;&gt;"",(SUMIFS('Renda Fixa'!O:O,'Renda Fixa'!N:N,V184,'Renda Fixa'!I:I,"A")-SUMIFS('Renda Fixa'!O:O,'Renda Fixa'!N:N,V184,'Renda Fixa'!I:I,"R"))*VLOOKUP(V184,Tabela2[],2,0),"")</f>
        <v/>
      </c>
      <c r="Y184" s="2" t="str">
        <f>IF(
V184&lt;&gt;"",
(SUMIFS('Renda Fixa'!O:O,'Renda Fixa'!N:N,V184,'Renda Fixa'!I:I,"A")-SUMIFS('Renda Fixa'!O:O,'Renda Fixa'!N:N,V184,'Renda Fixa'!I:I,"R")) *
(VLOOKUP(V184,Tabela2[],2,0) -
(SUMIFS('Renda Fixa'!S:S,'Renda Fixa'!N:N,V184,'Renda Fixa'!I:I,"A")/SUMIFS('Renda Fixa'!O:O,'Renda Fixa'!N:N,V184,'Renda Fixa'!I:I,"A"))),"")</f>
        <v/>
      </c>
    </row>
    <row r="185" spans="3:25" x14ac:dyDescent="0.25">
      <c r="C185" s="16">
        <v>185</v>
      </c>
      <c r="D185" s="16" t="str">
        <f>IFERROR(IF('Renda Variável'!H211&lt;&gt;"",'Renda Variável'!H211,""),"")</f>
        <v/>
      </c>
      <c r="E185" s="16" t="str">
        <f>IFERROR(IF((SUMIFS('Renda Variável'!M:M,'Renda Variável'!H:H,D185,'Renda Variável'!J:J,"C")-SUMIFS('Renda Variável'!M:M,'Renda Variável'!H:H,D185,'Renda Variável'!J:J,"V"))=0,"",IF(D185="","",IF(COUNTIF('Renda Variável'!$H$27:H211,D185)&gt;1,"",C185))),"")</f>
        <v/>
      </c>
      <c r="F185" s="16" t="str">
        <f t="shared" si="4"/>
        <v/>
      </c>
      <c r="G185" s="16" t="str" cm="1">
        <f t="array" ref="G185">IFERROR(INDEX(D:D,F185),"")</f>
        <v/>
      </c>
      <c r="H185" s="16" t="str">
        <f>IF(G185&lt;&gt;"",VLOOKUP(G185,'Renda Variável'!H:I,2,0),"")</f>
        <v/>
      </c>
      <c r="I185" s="17" t="str">
        <f>IF(G185&lt;&gt;"",(SUMIFS('Renda Variável'!M:M,'Renda Variável'!H:H,G185,'Renda Variável'!J:J,"C")-SUMIFS('Renda Variável'!M:M,'Renda Variável'!H:H,G185,'Renda Variável'!J:J,"V"))*VLOOKUP(G185,Tabela1[],2,0),"")</f>
        <v/>
      </c>
      <c r="J185" s="17" t="str">
        <f>IF(
G185&lt;&gt;"",
(SUMIFS('Renda Variável'!M:M,'Renda Variável'!H:H,G185,'Renda Variável'!J:J,"C")-SUMIFS('Renda Variável'!M:M,'Renda Variável'!H:H,G185,'Renda Variável'!J:J,"V")) *
(VLOOKUP(G185,Tabela1[],2,0) -
(SUMIFS('Renda Variável'!Q:Q,'Renda Variável'!H:H,G185,'Renda Variável'!J:J,"C")/SUMIFS('Renda Variável'!M:M,'Renda Variável'!H:H,G185,'Renda Variável'!J:J,"C"))),"")</f>
        <v/>
      </c>
      <c r="R185" s="16">
        <v>185</v>
      </c>
      <c r="S185" s="16" t="str">
        <f>IFERROR(IF('Renda Fixa'!N215&lt;&gt;"",'Renda Fixa'!N215,""),"")</f>
        <v/>
      </c>
      <c r="T185" s="16" t="str">
        <f>IFERROR(IF((SUMIFS('Renda Fixa'!O:O,'Renda Fixa'!N:N,S185,'Renda Fixa'!I:I,"A")-SUMIFS('Renda Fixa'!O:O,'Renda Fixa'!N:N,S185,'Renda Fixa'!I:I,"R"))=0,"",IF(S185="","",IF(COUNTIF('Renda Fixa'!$N$31:N215,S185)&gt;1,"",R185))),"")</f>
        <v/>
      </c>
      <c r="U185" s="16" t="str">
        <f t="shared" si="5"/>
        <v/>
      </c>
      <c r="V185" s="16" t="str" cm="1">
        <f t="array" ref="V185">IFERROR(INDEX(S:S,U185),"")</f>
        <v/>
      </c>
      <c r="W185" s="16" t="str">
        <f>IF(V185&lt;&gt;"",INDEX('Renda Fixa'!J:J,MATCH(V185,'Renda Fixa'!N:N,0)),"")</f>
        <v/>
      </c>
      <c r="X185" s="17" t="str">
        <f>IF(V185&lt;&gt;"",(SUMIFS('Renda Fixa'!O:O,'Renda Fixa'!N:N,V185,'Renda Fixa'!I:I,"A")-SUMIFS('Renda Fixa'!O:O,'Renda Fixa'!N:N,V185,'Renda Fixa'!I:I,"R"))*VLOOKUP(V185,Tabela2[],2,0),"")</f>
        <v/>
      </c>
      <c r="Y185" s="2" t="str">
        <f>IF(
V185&lt;&gt;"",
(SUMIFS('Renda Fixa'!O:O,'Renda Fixa'!N:N,V185,'Renda Fixa'!I:I,"A")-SUMIFS('Renda Fixa'!O:O,'Renda Fixa'!N:N,V185,'Renda Fixa'!I:I,"R")) *
(VLOOKUP(V185,Tabela2[],2,0) -
(SUMIFS('Renda Fixa'!S:S,'Renda Fixa'!N:N,V185,'Renda Fixa'!I:I,"A")/SUMIFS('Renda Fixa'!O:O,'Renda Fixa'!N:N,V185,'Renda Fixa'!I:I,"A"))),"")</f>
        <v/>
      </c>
    </row>
    <row r="186" spans="3:25" x14ac:dyDescent="0.25">
      <c r="C186" s="16">
        <v>186</v>
      </c>
      <c r="D186" s="16" t="str">
        <f>IFERROR(IF('Renda Variável'!H212&lt;&gt;"",'Renda Variável'!H212,""),"")</f>
        <v/>
      </c>
      <c r="E186" s="16" t="str">
        <f>IFERROR(IF((SUMIFS('Renda Variável'!M:M,'Renda Variável'!H:H,D186,'Renda Variável'!J:J,"C")-SUMIFS('Renda Variável'!M:M,'Renda Variável'!H:H,D186,'Renda Variável'!J:J,"V"))=0,"",IF(D186="","",IF(COUNTIF('Renda Variável'!$H$27:H212,D186)&gt;1,"",C186))),"")</f>
        <v/>
      </c>
      <c r="F186" s="16" t="str">
        <f t="shared" si="4"/>
        <v/>
      </c>
      <c r="G186" s="16" t="str" cm="1">
        <f t="array" ref="G186">IFERROR(INDEX(D:D,F186),"")</f>
        <v/>
      </c>
      <c r="H186" s="16" t="str">
        <f>IF(G186&lt;&gt;"",VLOOKUP(G186,'Renda Variável'!H:I,2,0),"")</f>
        <v/>
      </c>
      <c r="I186" s="17" t="str">
        <f>IF(G186&lt;&gt;"",(SUMIFS('Renda Variável'!M:M,'Renda Variável'!H:H,G186,'Renda Variável'!J:J,"C")-SUMIFS('Renda Variável'!M:M,'Renda Variável'!H:H,G186,'Renda Variável'!J:J,"V"))*VLOOKUP(G186,Tabela1[],2,0),"")</f>
        <v/>
      </c>
      <c r="J186" s="17" t="str">
        <f>IF(
G186&lt;&gt;"",
(SUMIFS('Renda Variável'!M:M,'Renda Variável'!H:H,G186,'Renda Variável'!J:J,"C")-SUMIFS('Renda Variável'!M:M,'Renda Variável'!H:H,G186,'Renda Variável'!J:J,"V")) *
(VLOOKUP(G186,Tabela1[],2,0) -
(SUMIFS('Renda Variável'!Q:Q,'Renda Variável'!H:H,G186,'Renda Variável'!J:J,"C")/SUMIFS('Renda Variável'!M:M,'Renda Variável'!H:H,G186,'Renda Variável'!J:J,"C"))),"")</f>
        <v/>
      </c>
      <c r="R186" s="16">
        <v>186</v>
      </c>
      <c r="S186" s="16" t="str">
        <f>IFERROR(IF('Renda Fixa'!N216&lt;&gt;"",'Renda Fixa'!N216,""),"")</f>
        <v/>
      </c>
      <c r="T186" s="16" t="str">
        <f>IFERROR(IF((SUMIFS('Renda Fixa'!O:O,'Renda Fixa'!N:N,S186,'Renda Fixa'!I:I,"A")-SUMIFS('Renda Fixa'!O:O,'Renda Fixa'!N:N,S186,'Renda Fixa'!I:I,"R"))=0,"",IF(S186="","",IF(COUNTIF('Renda Fixa'!$N$31:N216,S186)&gt;1,"",R186))),"")</f>
        <v/>
      </c>
      <c r="U186" s="16" t="str">
        <f t="shared" si="5"/>
        <v/>
      </c>
      <c r="V186" s="16" t="str" cm="1">
        <f t="array" ref="V186">IFERROR(INDEX(S:S,U186),"")</f>
        <v/>
      </c>
      <c r="W186" s="16" t="str">
        <f>IF(V186&lt;&gt;"",INDEX('Renda Fixa'!J:J,MATCH(V186,'Renda Fixa'!N:N,0)),"")</f>
        <v/>
      </c>
      <c r="X186" s="17" t="str">
        <f>IF(V186&lt;&gt;"",(SUMIFS('Renda Fixa'!O:O,'Renda Fixa'!N:N,V186,'Renda Fixa'!I:I,"A")-SUMIFS('Renda Fixa'!O:O,'Renda Fixa'!N:N,V186,'Renda Fixa'!I:I,"R"))*VLOOKUP(V186,Tabela2[],2,0),"")</f>
        <v/>
      </c>
      <c r="Y186" s="2" t="str">
        <f>IF(
V186&lt;&gt;"",
(SUMIFS('Renda Fixa'!O:O,'Renda Fixa'!N:N,V186,'Renda Fixa'!I:I,"A")-SUMIFS('Renda Fixa'!O:O,'Renda Fixa'!N:N,V186,'Renda Fixa'!I:I,"R")) *
(VLOOKUP(V186,Tabela2[],2,0) -
(SUMIFS('Renda Fixa'!S:S,'Renda Fixa'!N:N,V186,'Renda Fixa'!I:I,"A")/SUMIFS('Renda Fixa'!O:O,'Renda Fixa'!N:N,V186,'Renda Fixa'!I:I,"A"))),"")</f>
        <v/>
      </c>
    </row>
    <row r="187" spans="3:25" x14ac:dyDescent="0.25">
      <c r="C187" s="16">
        <v>187</v>
      </c>
      <c r="D187" s="16" t="str">
        <f>IFERROR(IF('Renda Variável'!H213&lt;&gt;"",'Renda Variável'!H213,""),"")</f>
        <v/>
      </c>
      <c r="E187" s="16" t="str">
        <f>IFERROR(IF((SUMIFS('Renda Variável'!M:M,'Renda Variável'!H:H,D187,'Renda Variável'!J:J,"C")-SUMIFS('Renda Variável'!M:M,'Renda Variável'!H:H,D187,'Renda Variável'!J:J,"V"))=0,"",IF(D187="","",IF(COUNTIF('Renda Variável'!$H$27:H213,D187)&gt;1,"",C187))),"")</f>
        <v/>
      </c>
      <c r="F187" s="16" t="str">
        <f t="shared" si="4"/>
        <v/>
      </c>
      <c r="G187" s="16" t="str" cm="1">
        <f t="array" ref="G187">IFERROR(INDEX(D:D,F187),"")</f>
        <v/>
      </c>
      <c r="H187" s="16" t="str">
        <f>IF(G187&lt;&gt;"",VLOOKUP(G187,'Renda Variável'!H:I,2,0),"")</f>
        <v/>
      </c>
      <c r="I187" s="17" t="str">
        <f>IF(G187&lt;&gt;"",(SUMIFS('Renda Variável'!M:M,'Renda Variável'!H:H,G187,'Renda Variável'!J:J,"C")-SUMIFS('Renda Variável'!M:M,'Renda Variável'!H:H,G187,'Renda Variável'!J:J,"V"))*VLOOKUP(G187,Tabela1[],2,0),"")</f>
        <v/>
      </c>
      <c r="J187" s="17" t="str">
        <f>IF(
G187&lt;&gt;"",
(SUMIFS('Renda Variável'!M:M,'Renda Variável'!H:H,G187,'Renda Variável'!J:J,"C")-SUMIFS('Renda Variável'!M:M,'Renda Variável'!H:H,G187,'Renda Variável'!J:J,"V")) *
(VLOOKUP(G187,Tabela1[],2,0) -
(SUMIFS('Renda Variável'!Q:Q,'Renda Variável'!H:H,G187,'Renda Variável'!J:J,"C")/SUMIFS('Renda Variável'!M:M,'Renda Variável'!H:H,G187,'Renda Variável'!J:J,"C"))),"")</f>
        <v/>
      </c>
      <c r="R187" s="16">
        <v>187</v>
      </c>
      <c r="S187" s="16" t="str">
        <f>IFERROR(IF('Renda Fixa'!N217&lt;&gt;"",'Renda Fixa'!N217,""),"")</f>
        <v/>
      </c>
      <c r="T187" s="16" t="str">
        <f>IFERROR(IF((SUMIFS('Renda Fixa'!O:O,'Renda Fixa'!N:N,S187,'Renda Fixa'!I:I,"A")-SUMIFS('Renda Fixa'!O:O,'Renda Fixa'!N:N,S187,'Renda Fixa'!I:I,"R"))=0,"",IF(S187="","",IF(COUNTIF('Renda Fixa'!$N$31:N217,S187)&gt;1,"",R187))),"")</f>
        <v/>
      </c>
      <c r="U187" s="16" t="str">
        <f t="shared" si="5"/>
        <v/>
      </c>
      <c r="V187" s="16" t="str" cm="1">
        <f t="array" ref="V187">IFERROR(INDEX(S:S,U187),"")</f>
        <v/>
      </c>
      <c r="W187" s="16" t="str">
        <f>IF(V187&lt;&gt;"",INDEX('Renda Fixa'!J:J,MATCH(V187,'Renda Fixa'!N:N,0)),"")</f>
        <v/>
      </c>
      <c r="X187" s="17" t="str">
        <f>IF(V187&lt;&gt;"",(SUMIFS('Renda Fixa'!O:O,'Renda Fixa'!N:N,V187,'Renda Fixa'!I:I,"A")-SUMIFS('Renda Fixa'!O:O,'Renda Fixa'!N:N,V187,'Renda Fixa'!I:I,"R"))*VLOOKUP(V187,Tabela2[],2,0),"")</f>
        <v/>
      </c>
      <c r="Y187" s="2" t="str">
        <f>IF(
V187&lt;&gt;"",
(SUMIFS('Renda Fixa'!O:O,'Renda Fixa'!N:N,V187,'Renda Fixa'!I:I,"A")-SUMIFS('Renda Fixa'!O:O,'Renda Fixa'!N:N,V187,'Renda Fixa'!I:I,"R")) *
(VLOOKUP(V187,Tabela2[],2,0) -
(SUMIFS('Renda Fixa'!S:S,'Renda Fixa'!N:N,V187,'Renda Fixa'!I:I,"A")/SUMIFS('Renda Fixa'!O:O,'Renda Fixa'!N:N,V187,'Renda Fixa'!I:I,"A"))),"")</f>
        <v/>
      </c>
    </row>
    <row r="188" spans="3:25" x14ac:dyDescent="0.25">
      <c r="C188" s="16">
        <v>188</v>
      </c>
      <c r="D188" s="16" t="str">
        <f>IFERROR(IF('Renda Variável'!H214&lt;&gt;"",'Renda Variável'!H214,""),"")</f>
        <v/>
      </c>
      <c r="E188" s="16" t="str">
        <f>IFERROR(IF((SUMIFS('Renda Variável'!M:M,'Renda Variável'!H:H,D188,'Renda Variável'!J:J,"C")-SUMIFS('Renda Variável'!M:M,'Renda Variável'!H:H,D188,'Renda Variável'!J:J,"V"))=0,"",IF(D188="","",IF(COUNTIF('Renda Variável'!$H$27:H214,D188)&gt;1,"",C188))),"")</f>
        <v/>
      </c>
      <c r="F188" s="16" t="str">
        <f t="shared" si="4"/>
        <v/>
      </c>
      <c r="G188" s="16" t="str" cm="1">
        <f t="array" ref="G188">IFERROR(INDEX(D:D,F188),"")</f>
        <v/>
      </c>
      <c r="H188" s="16" t="str">
        <f>IF(G188&lt;&gt;"",VLOOKUP(G188,'Renda Variável'!H:I,2,0),"")</f>
        <v/>
      </c>
      <c r="I188" s="17" t="str">
        <f>IF(G188&lt;&gt;"",(SUMIFS('Renda Variável'!M:M,'Renda Variável'!H:H,G188,'Renda Variável'!J:J,"C")-SUMIFS('Renda Variável'!M:M,'Renda Variável'!H:H,G188,'Renda Variável'!J:J,"V"))*VLOOKUP(G188,Tabela1[],2,0),"")</f>
        <v/>
      </c>
      <c r="J188" s="17" t="str">
        <f>IF(
G188&lt;&gt;"",
(SUMIFS('Renda Variável'!M:M,'Renda Variável'!H:H,G188,'Renda Variável'!J:J,"C")-SUMIFS('Renda Variável'!M:M,'Renda Variável'!H:H,G188,'Renda Variável'!J:J,"V")) *
(VLOOKUP(G188,Tabela1[],2,0) -
(SUMIFS('Renda Variável'!Q:Q,'Renda Variável'!H:H,G188,'Renda Variável'!J:J,"C")/SUMIFS('Renda Variável'!M:M,'Renda Variável'!H:H,G188,'Renda Variável'!J:J,"C"))),"")</f>
        <v/>
      </c>
      <c r="R188" s="16">
        <v>188</v>
      </c>
      <c r="S188" s="16" t="str">
        <f>IFERROR(IF('Renda Fixa'!N218&lt;&gt;"",'Renda Fixa'!N218,""),"")</f>
        <v/>
      </c>
      <c r="T188" s="16" t="str">
        <f>IFERROR(IF((SUMIFS('Renda Fixa'!O:O,'Renda Fixa'!N:N,S188,'Renda Fixa'!I:I,"A")-SUMIFS('Renda Fixa'!O:O,'Renda Fixa'!N:N,S188,'Renda Fixa'!I:I,"R"))=0,"",IF(S188="","",IF(COUNTIF('Renda Fixa'!$N$31:N218,S188)&gt;1,"",R188))),"")</f>
        <v/>
      </c>
      <c r="U188" s="16" t="str">
        <f t="shared" si="5"/>
        <v/>
      </c>
      <c r="V188" s="16" t="str" cm="1">
        <f t="array" ref="V188">IFERROR(INDEX(S:S,U188),"")</f>
        <v/>
      </c>
      <c r="W188" s="16" t="str">
        <f>IF(V188&lt;&gt;"",INDEX('Renda Fixa'!J:J,MATCH(V188,'Renda Fixa'!N:N,0)),"")</f>
        <v/>
      </c>
      <c r="X188" s="17" t="str">
        <f>IF(V188&lt;&gt;"",(SUMIFS('Renda Fixa'!O:O,'Renda Fixa'!N:N,V188,'Renda Fixa'!I:I,"A")-SUMIFS('Renda Fixa'!O:O,'Renda Fixa'!N:N,V188,'Renda Fixa'!I:I,"R"))*VLOOKUP(V188,Tabela2[],2,0),"")</f>
        <v/>
      </c>
      <c r="Y188" s="2" t="str">
        <f>IF(
V188&lt;&gt;"",
(SUMIFS('Renda Fixa'!O:O,'Renda Fixa'!N:N,V188,'Renda Fixa'!I:I,"A")-SUMIFS('Renda Fixa'!O:O,'Renda Fixa'!N:N,V188,'Renda Fixa'!I:I,"R")) *
(VLOOKUP(V188,Tabela2[],2,0) -
(SUMIFS('Renda Fixa'!S:S,'Renda Fixa'!N:N,V188,'Renda Fixa'!I:I,"A")/SUMIFS('Renda Fixa'!O:O,'Renda Fixa'!N:N,V188,'Renda Fixa'!I:I,"A"))),"")</f>
        <v/>
      </c>
    </row>
    <row r="189" spans="3:25" x14ac:dyDescent="0.25">
      <c r="C189" s="16">
        <v>189</v>
      </c>
      <c r="D189" s="16" t="str">
        <f>IFERROR(IF('Renda Variável'!H215&lt;&gt;"",'Renda Variável'!H215,""),"")</f>
        <v/>
      </c>
      <c r="E189" s="16" t="str">
        <f>IFERROR(IF((SUMIFS('Renda Variável'!M:M,'Renda Variável'!H:H,D189,'Renda Variável'!J:J,"C")-SUMIFS('Renda Variável'!M:M,'Renda Variável'!H:H,D189,'Renda Variável'!J:J,"V"))=0,"",IF(D189="","",IF(COUNTIF('Renda Variável'!$H$27:H215,D189)&gt;1,"",C189))),"")</f>
        <v/>
      </c>
      <c r="F189" s="16" t="str">
        <f t="shared" si="4"/>
        <v/>
      </c>
      <c r="G189" s="16" t="str" cm="1">
        <f t="array" ref="G189">IFERROR(INDEX(D:D,F189),"")</f>
        <v/>
      </c>
      <c r="H189" s="16" t="str">
        <f>IF(G189&lt;&gt;"",VLOOKUP(G189,'Renda Variável'!H:I,2,0),"")</f>
        <v/>
      </c>
      <c r="I189" s="17" t="str">
        <f>IF(G189&lt;&gt;"",(SUMIFS('Renda Variável'!M:M,'Renda Variável'!H:H,G189,'Renda Variável'!J:J,"C")-SUMIFS('Renda Variável'!M:M,'Renda Variável'!H:H,G189,'Renda Variável'!J:J,"V"))*VLOOKUP(G189,Tabela1[],2,0),"")</f>
        <v/>
      </c>
      <c r="J189" s="17" t="str">
        <f>IF(
G189&lt;&gt;"",
(SUMIFS('Renda Variável'!M:M,'Renda Variável'!H:H,G189,'Renda Variável'!J:J,"C")-SUMIFS('Renda Variável'!M:M,'Renda Variável'!H:H,G189,'Renda Variável'!J:J,"V")) *
(VLOOKUP(G189,Tabela1[],2,0) -
(SUMIFS('Renda Variável'!Q:Q,'Renda Variável'!H:H,G189,'Renda Variável'!J:J,"C")/SUMIFS('Renda Variável'!M:M,'Renda Variável'!H:H,G189,'Renda Variável'!J:J,"C"))),"")</f>
        <v/>
      </c>
      <c r="R189" s="16">
        <v>189</v>
      </c>
      <c r="S189" s="16" t="str">
        <f>IFERROR(IF('Renda Fixa'!N219&lt;&gt;"",'Renda Fixa'!N219,""),"")</f>
        <v/>
      </c>
      <c r="T189" s="16" t="str">
        <f>IFERROR(IF((SUMIFS('Renda Fixa'!O:O,'Renda Fixa'!N:N,S189,'Renda Fixa'!I:I,"A")-SUMIFS('Renda Fixa'!O:O,'Renda Fixa'!N:N,S189,'Renda Fixa'!I:I,"R"))=0,"",IF(S189="","",IF(COUNTIF('Renda Fixa'!$N$31:N219,S189)&gt;1,"",R189))),"")</f>
        <v/>
      </c>
      <c r="U189" s="16" t="str">
        <f t="shared" si="5"/>
        <v/>
      </c>
      <c r="V189" s="16" t="str" cm="1">
        <f t="array" ref="V189">IFERROR(INDEX(S:S,U189),"")</f>
        <v/>
      </c>
      <c r="W189" s="16" t="str">
        <f>IF(V189&lt;&gt;"",INDEX('Renda Fixa'!J:J,MATCH(V189,'Renda Fixa'!N:N,0)),"")</f>
        <v/>
      </c>
      <c r="X189" s="17" t="str">
        <f>IF(V189&lt;&gt;"",(SUMIFS('Renda Fixa'!O:O,'Renda Fixa'!N:N,V189,'Renda Fixa'!I:I,"A")-SUMIFS('Renda Fixa'!O:O,'Renda Fixa'!N:N,V189,'Renda Fixa'!I:I,"R"))*VLOOKUP(V189,Tabela2[],2,0),"")</f>
        <v/>
      </c>
      <c r="Y189" s="2" t="str">
        <f>IF(
V189&lt;&gt;"",
(SUMIFS('Renda Fixa'!O:O,'Renda Fixa'!N:N,V189,'Renda Fixa'!I:I,"A")-SUMIFS('Renda Fixa'!O:O,'Renda Fixa'!N:N,V189,'Renda Fixa'!I:I,"R")) *
(VLOOKUP(V189,Tabela2[],2,0) -
(SUMIFS('Renda Fixa'!S:S,'Renda Fixa'!N:N,V189,'Renda Fixa'!I:I,"A")/SUMIFS('Renda Fixa'!O:O,'Renda Fixa'!N:N,V189,'Renda Fixa'!I:I,"A"))),"")</f>
        <v/>
      </c>
    </row>
    <row r="190" spans="3:25" x14ac:dyDescent="0.25">
      <c r="C190" s="16">
        <v>190</v>
      </c>
      <c r="D190" s="16" t="str">
        <f>IFERROR(IF('Renda Variável'!H216&lt;&gt;"",'Renda Variável'!H216,""),"")</f>
        <v/>
      </c>
      <c r="E190" s="16" t="str">
        <f>IFERROR(IF((SUMIFS('Renda Variável'!M:M,'Renda Variável'!H:H,D190,'Renda Variável'!J:J,"C")-SUMIFS('Renda Variável'!M:M,'Renda Variável'!H:H,D190,'Renda Variável'!J:J,"V"))=0,"",IF(D190="","",IF(COUNTIF('Renda Variável'!$H$27:H216,D190)&gt;1,"",C190))),"")</f>
        <v/>
      </c>
      <c r="F190" s="16" t="str">
        <f t="shared" si="4"/>
        <v/>
      </c>
      <c r="G190" s="16" t="str" cm="1">
        <f t="array" ref="G190">IFERROR(INDEX(D:D,F190),"")</f>
        <v/>
      </c>
      <c r="H190" s="16" t="str">
        <f>IF(G190&lt;&gt;"",VLOOKUP(G190,'Renda Variável'!H:I,2,0),"")</f>
        <v/>
      </c>
      <c r="I190" s="17" t="str">
        <f>IF(G190&lt;&gt;"",(SUMIFS('Renda Variável'!M:M,'Renda Variável'!H:H,G190,'Renda Variável'!J:J,"C")-SUMIFS('Renda Variável'!M:M,'Renda Variável'!H:H,G190,'Renda Variável'!J:J,"V"))*VLOOKUP(G190,Tabela1[],2,0),"")</f>
        <v/>
      </c>
      <c r="J190" s="17" t="str">
        <f>IF(
G190&lt;&gt;"",
(SUMIFS('Renda Variável'!M:M,'Renda Variável'!H:H,G190,'Renda Variável'!J:J,"C")-SUMIFS('Renda Variável'!M:M,'Renda Variável'!H:H,G190,'Renda Variável'!J:J,"V")) *
(VLOOKUP(G190,Tabela1[],2,0) -
(SUMIFS('Renda Variável'!Q:Q,'Renda Variável'!H:H,G190,'Renda Variável'!J:J,"C")/SUMIFS('Renda Variável'!M:M,'Renda Variável'!H:H,G190,'Renda Variável'!J:J,"C"))),"")</f>
        <v/>
      </c>
      <c r="R190" s="16">
        <v>190</v>
      </c>
      <c r="S190" s="16" t="str">
        <f>IFERROR(IF('Renda Fixa'!N220&lt;&gt;"",'Renda Fixa'!N220,""),"")</f>
        <v/>
      </c>
      <c r="T190" s="16" t="str">
        <f>IFERROR(IF((SUMIFS('Renda Fixa'!O:O,'Renda Fixa'!N:N,S190,'Renda Fixa'!I:I,"A")-SUMIFS('Renda Fixa'!O:O,'Renda Fixa'!N:N,S190,'Renda Fixa'!I:I,"R"))=0,"",IF(S190="","",IF(COUNTIF('Renda Fixa'!$N$31:N220,S190)&gt;1,"",R190))),"")</f>
        <v/>
      </c>
      <c r="U190" s="16" t="str">
        <f t="shared" si="5"/>
        <v/>
      </c>
      <c r="V190" s="16" t="str" cm="1">
        <f t="array" ref="V190">IFERROR(INDEX(S:S,U190),"")</f>
        <v/>
      </c>
      <c r="W190" s="16" t="str">
        <f>IF(V190&lt;&gt;"",INDEX('Renda Fixa'!J:J,MATCH(V190,'Renda Fixa'!N:N,0)),"")</f>
        <v/>
      </c>
      <c r="X190" s="17" t="str">
        <f>IF(V190&lt;&gt;"",(SUMIFS('Renda Fixa'!O:O,'Renda Fixa'!N:N,V190,'Renda Fixa'!I:I,"A")-SUMIFS('Renda Fixa'!O:O,'Renda Fixa'!N:N,V190,'Renda Fixa'!I:I,"R"))*VLOOKUP(V190,Tabela2[],2,0),"")</f>
        <v/>
      </c>
      <c r="Y190" s="2" t="str">
        <f>IF(
V190&lt;&gt;"",
(SUMIFS('Renda Fixa'!O:O,'Renda Fixa'!N:N,V190,'Renda Fixa'!I:I,"A")-SUMIFS('Renda Fixa'!O:O,'Renda Fixa'!N:N,V190,'Renda Fixa'!I:I,"R")) *
(VLOOKUP(V190,Tabela2[],2,0) -
(SUMIFS('Renda Fixa'!S:S,'Renda Fixa'!N:N,V190,'Renda Fixa'!I:I,"A")/SUMIFS('Renda Fixa'!O:O,'Renda Fixa'!N:N,V190,'Renda Fixa'!I:I,"A"))),"")</f>
        <v/>
      </c>
    </row>
    <row r="191" spans="3:25" x14ac:dyDescent="0.25">
      <c r="C191" s="16">
        <v>191</v>
      </c>
      <c r="D191" s="16" t="str">
        <f>IFERROR(IF('Renda Variável'!H217&lt;&gt;"",'Renda Variável'!H217,""),"")</f>
        <v/>
      </c>
      <c r="E191" s="16" t="str">
        <f>IFERROR(IF((SUMIFS('Renda Variável'!M:M,'Renda Variável'!H:H,D191,'Renda Variável'!J:J,"C")-SUMIFS('Renda Variável'!M:M,'Renda Variável'!H:H,D191,'Renda Variável'!J:J,"V"))=0,"",IF(D191="","",IF(COUNTIF('Renda Variável'!$H$27:H217,D191)&gt;1,"",C191))),"")</f>
        <v/>
      </c>
      <c r="F191" s="16" t="str">
        <f t="shared" si="4"/>
        <v/>
      </c>
      <c r="G191" s="16" t="str" cm="1">
        <f t="array" ref="G191">IFERROR(INDEX(D:D,F191),"")</f>
        <v/>
      </c>
      <c r="H191" s="16" t="str">
        <f>IF(G191&lt;&gt;"",VLOOKUP(G191,'Renda Variável'!H:I,2,0),"")</f>
        <v/>
      </c>
      <c r="I191" s="17" t="str">
        <f>IF(G191&lt;&gt;"",(SUMIFS('Renda Variável'!M:M,'Renda Variável'!H:H,G191,'Renda Variável'!J:J,"C")-SUMIFS('Renda Variável'!M:M,'Renda Variável'!H:H,G191,'Renda Variável'!J:J,"V"))*VLOOKUP(G191,Tabela1[],2,0),"")</f>
        <v/>
      </c>
      <c r="J191" s="17" t="str">
        <f>IF(
G191&lt;&gt;"",
(SUMIFS('Renda Variável'!M:M,'Renda Variável'!H:H,G191,'Renda Variável'!J:J,"C")-SUMIFS('Renda Variável'!M:M,'Renda Variável'!H:H,G191,'Renda Variável'!J:J,"V")) *
(VLOOKUP(G191,Tabela1[],2,0) -
(SUMIFS('Renda Variável'!Q:Q,'Renda Variável'!H:H,G191,'Renda Variável'!J:J,"C")/SUMIFS('Renda Variável'!M:M,'Renda Variável'!H:H,G191,'Renda Variável'!J:J,"C"))),"")</f>
        <v/>
      </c>
      <c r="R191" s="16">
        <v>191</v>
      </c>
      <c r="S191" s="16" t="str">
        <f>IFERROR(IF('Renda Fixa'!N221&lt;&gt;"",'Renda Fixa'!N221,""),"")</f>
        <v/>
      </c>
      <c r="T191" s="16" t="str">
        <f>IFERROR(IF((SUMIFS('Renda Fixa'!O:O,'Renda Fixa'!N:N,S191,'Renda Fixa'!I:I,"A")-SUMIFS('Renda Fixa'!O:O,'Renda Fixa'!N:N,S191,'Renda Fixa'!I:I,"R"))=0,"",IF(S191="","",IF(COUNTIF('Renda Fixa'!$N$31:N221,S191)&gt;1,"",R191))),"")</f>
        <v/>
      </c>
      <c r="U191" s="16" t="str">
        <f t="shared" si="5"/>
        <v/>
      </c>
      <c r="V191" s="16" t="str" cm="1">
        <f t="array" ref="V191">IFERROR(INDEX(S:S,U191),"")</f>
        <v/>
      </c>
      <c r="W191" s="16" t="str">
        <f>IF(V191&lt;&gt;"",INDEX('Renda Fixa'!J:J,MATCH(V191,'Renda Fixa'!N:N,0)),"")</f>
        <v/>
      </c>
      <c r="X191" s="17" t="str">
        <f>IF(V191&lt;&gt;"",(SUMIFS('Renda Fixa'!O:O,'Renda Fixa'!N:N,V191,'Renda Fixa'!I:I,"A")-SUMIFS('Renda Fixa'!O:O,'Renda Fixa'!N:N,V191,'Renda Fixa'!I:I,"R"))*VLOOKUP(V191,Tabela2[],2,0),"")</f>
        <v/>
      </c>
      <c r="Y191" s="2" t="str">
        <f>IF(
V191&lt;&gt;"",
(SUMIFS('Renda Fixa'!O:O,'Renda Fixa'!N:N,V191,'Renda Fixa'!I:I,"A")-SUMIFS('Renda Fixa'!O:O,'Renda Fixa'!N:N,V191,'Renda Fixa'!I:I,"R")) *
(VLOOKUP(V191,Tabela2[],2,0) -
(SUMIFS('Renda Fixa'!S:S,'Renda Fixa'!N:N,V191,'Renda Fixa'!I:I,"A")/SUMIFS('Renda Fixa'!O:O,'Renda Fixa'!N:N,V191,'Renda Fixa'!I:I,"A"))),"")</f>
        <v/>
      </c>
    </row>
    <row r="192" spans="3:25" x14ac:dyDescent="0.25">
      <c r="C192" s="16">
        <v>192</v>
      </c>
      <c r="D192" s="16" t="str">
        <f>IFERROR(IF('Renda Variável'!H218&lt;&gt;"",'Renda Variável'!H218,""),"")</f>
        <v/>
      </c>
      <c r="E192" s="16" t="str">
        <f>IFERROR(IF((SUMIFS('Renda Variável'!M:M,'Renda Variável'!H:H,D192,'Renda Variável'!J:J,"C")-SUMIFS('Renda Variável'!M:M,'Renda Variável'!H:H,D192,'Renda Variável'!J:J,"V"))=0,"",IF(D192="","",IF(COUNTIF('Renda Variável'!$H$27:H218,D192)&gt;1,"",C192))),"")</f>
        <v/>
      </c>
      <c r="F192" s="16" t="str">
        <f t="shared" si="4"/>
        <v/>
      </c>
      <c r="G192" s="16" t="str" cm="1">
        <f t="array" ref="G192">IFERROR(INDEX(D:D,F192),"")</f>
        <v/>
      </c>
      <c r="H192" s="16" t="str">
        <f>IF(G192&lt;&gt;"",VLOOKUP(G192,'Renda Variável'!H:I,2,0),"")</f>
        <v/>
      </c>
      <c r="I192" s="17" t="str">
        <f>IF(G192&lt;&gt;"",(SUMIFS('Renda Variável'!M:M,'Renda Variável'!H:H,G192,'Renda Variável'!J:J,"C")-SUMIFS('Renda Variável'!M:M,'Renda Variável'!H:H,G192,'Renda Variável'!J:J,"V"))*VLOOKUP(G192,Tabela1[],2,0),"")</f>
        <v/>
      </c>
      <c r="J192" s="17" t="str">
        <f>IF(
G192&lt;&gt;"",
(SUMIFS('Renda Variável'!M:M,'Renda Variável'!H:H,G192,'Renda Variável'!J:J,"C")-SUMIFS('Renda Variável'!M:M,'Renda Variável'!H:H,G192,'Renda Variável'!J:J,"V")) *
(VLOOKUP(G192,Tabela1[],2,0) -
(SUMIFS('Renda Variável'!Q:Q,'Renda Variável'!H:H,G192,'Renda Variável'!J:J,"C")/SUMIFS('Renda Variável'!M:M,'Renda Variável'!H:H,G192,'Renda Variável'!J:J,"C"))),"")</f>
        <v/>
      </c>
      <c r="R192" s="16">
        <v>192</v>
      </c>
      <c r="S192" s="16" t="str">
        <f>IFERROR(IF('Renda Fixa'!N222&lt;&gt;"",'Renda Fixa'!N222,""),"")</f>
        <v/>
      </c>
      <c r="T192" s="16" t="str">
        <f>IFERROR(IF((SUMIFS('Renda Fixa'!O:O,'Renda Fixa'!N:N,S192,'Renda Fixa'!I:I,"A")-SUMIFS('Renda Fixa'!O:O,'Renda Fixa'!N:N,S192,'Renda Fixa'!I:I,"R"))=0,"",IF(S192="","",IF(COUNTIF('Renda Fixa'!$N$31:N222,S192)&gt;1,"",R192))),"")</f>
        <v/>
      </c>
      <c r="U192" s="16" t="str">
        <f t="shared" si="5"/>
        <v/>
      </c>
      <c r="V192" s="16" t="str" cm="1">
        <f t="array" ref="V192">IFERROR(INDEX(S:S,U192),"")</f>
        <v/>
      </c>
      <c r="W192" s="16" t="str">
        <f>IF(V192&lt;&gt;"",INDEX('Renda Fixa'!J:J,MATCH(V192,'Renda Fixa'!N:N,0)),"")</f>
        <v/>
      </c>
      <c r="X192" s="17" t="str">
        <f>IF(V192&lt;&gt;"",(SUMIFS('Renda Fixa'!O:O,'Renda Fixa'!N:N,V192,'Renda Fixa'!I:I,"A")-SUMIFS('Renda Fixa'!O:O,'Renda Fixa'!N:N,V192,'Renda Fixa'!I:I,"R"))*VLOOKUP(V192,Tabela2[],2,0),"")</f>
        <v/>
      </c>
      <c r="Y192" s="2" t="str">
        <f>IF(
V192&lt;&gt;"",
(SUMIFS('Renda Fixa'!O:O,'Renda Fixa'!N:N,V192,'Renda Fixa'!I:I,"A")-SUMIFS('Renda Fixa'!O:O,'Renda Fixa'!N:N,V192,'Renda Fixa'!I:I,"R")) *
(VLOOKUP(V192,Tabela2[],2,0) -
(SUMIFS('Renda Fixa'!S:S,'Renda Fixa'!N:N,V192,'Renda Fixa'!I:I,"A")/SUMIFS('Renda Fixa'!O:O,'Renda Fixa'!N:N,V192,'Renda Fixa'!I:I,"A"))),"")</f>
        <v/>
      </c>
    </row>
    <row r="193" spans="3:25" x14ac:dyDescent="0.25">
      <c r="C193" s="16">
        <v>193</v>
      </c>
      <c r="D193" s="16" t="str">
        <f>IFERROR(IF('Renda Variável'!H219&lt;&gt;"",'Renda Variável'!H219,""),"")</f>
        <v/>
      </c>
      <c r="E193" s="16" t="str">
        <f>IFERROR(IF((SUMIFS('Renda Variável'!M:M,'Renda Variável'!H:H,D193,'Renda Variável'!J:J,"C")-SUMIFS('Renda Variável'!M:M,'Renda Variável'!H:H,D193,'Renda Variável'!J:J,"V"))=0,"",IF(D193="","",IF(COUNTIF('Renda Variável'!$H$27:H219,D193)&gt;1,"",C193))),"")</f>
        <v/>
      </c>
      <c r="F193" s="16" t="str">
        <f t="shared" ref="F193:F256" si="6">IFERROR(SMALL(E:E,C193),"")</f>
        <v/>
      </c>
      <c r="G193" s="16" t="str" cm="1">
        <f t="array" ref="G193">IFERROR(INDEX(D:D,F193),"")</f>
        <v/>
      </c>
      <c r="H193" s="16" t="str">
        <f>IF(G193&lt;&gt;"",VLOOKUP(G193,'Renda Variável'!H:I,2,0),"")</f>
        <v/>
      </c>
      <c r="I193" s="17" t="str">
        <f>IF(G193&lt;&gt;"",(SUMIFS('Renda Variável'!M:M,'Renda Variável'!H:H,G193,'Renda Variável'!J:J,"C")-SUMIFS('Renda Variável'!M:M,'Renda Variável'!H:H,G193,'Renda Variável'!J:J,"V"))*VLOOKUP(G193,Tabela1[],2,0),"")</f>
        <v/>
      </c>
      <c r="J193" s="17" t="str">
        <f>IF(
G193&lt;&gt;"",
(SUMIFS('Renda Variável'!M:M,'Renda Variável'!H:H,G193,'Renda Variável'!J:J,"C")-SUMIFS('Renda Variável'!M:M,'Renda Variável'!H:H,G193,'Renda Variável'!J:J,"V")) *
(VLOOKUP(G193,Tabela1[],2,0) -
(SUMIFS('Renda Variável'!Q:Q,'Renda Variável'!H:H,G193,'Renda Variável'!J:J,"C")/SUMIFS('Renda Variável'!M:M,'Renda Variável'!H:H,G193,'Renda Variável'!J:J,"C"))),"")</f>
        <v/>
      </c>
      <c r="R193" s="16">
        <v>193</v>
      </c>
      <c r="S193" s="16" t="str">
        <f>IFERROR(IF('Renda Fixa'!N223&lt;&gt;"",'Renda Fixa'!N223,""),"")</f>
        <v/>
      </c>
      <c r="T193" s="16" t="str">
        <f>IFERROR(IF((SUMIFS('Renda Fixa'!O:O,'Renda Fixa'!N:N,S193,'Renda Fixa'!I:I,"A")-SUMIFS('Renda Fixa'!O:O,'Renda Fixa'!N:N,S193,'Renda Fixa'!I:I,"R"))=0,"",IF(S193="","",IF(COUNTIF('Renda Fixa'!$N$31:N223,S193)&gt;1,"",R193))),"")</f>
        <v/>
      </c>
      <c r="U193" s="16" t="str">
        <f t="shared" ref="U193:U256" si="7">IFERROR(SMALL(T:T,R193),"")</f>
        <v/>
      </c>
      <c r="V193" s="16" t="str" cm="1">
        <f t="array" ref="V193">IFERROR(INDEX(S:S,U193),"")</f>
        <v/>
      </c>
      <c r="W193" s="16" t="str">
        <f>IF(V193&lt;&gt;"",INDEX('Renda Fixa'!J:J,MATCH(V193,'Renda Fixa'!N:N,0)),"")</f>
        <v/>
      </c>
      <c r="X193" s="17" t="str">
        <f>IF(V193&lt;&gt;"",(SUMIFS('Renda Fixa'!O:O,'Renda Fixa'!N:N,V193,'Renda Fixa'!I:I,"A")-SUMIFS('Renda Fixa'!O:O,'Renda Fixa'!N:N,V193,'Renda Fixa'!I:I,"R"))*VLOOKUP(V193,Tabela2[],2,0),"")</f>
        <v/>
      </c>
      <c r="Y193" s="2" t="str">
        <f>IF(
V193&lt;&gt;"",
(SUMIFS('Renda Fixa'!O:O,'Renda Fixa'!N:N,V193,'Renda Fixa'!I:I,"A")-SUMIFS('Renda Fixa'!O:O,'Renda Fixa'!N:N,V193,'Renda Fixa'!I:I,"R")) *
(VLOOKUP(V193,Tabela2[],2,0) -
(SUMIFS('Renda Fixa'!S:S,'Renda Fixa'!N:N,V193,'Renda Fixa'!I:I,"A")/SUMIFS('Renda Fixa'!O:O,'Renda Fixa'!N:N,V193,'Renda Fixa'!I:I,"A"))),"")</f>
        <v/>
      </c>
    </row>
    <row r="194" spans="3:25" x14ac:dyDescent="0.25">
      <c r="C194" s="16">
        <v>194</v>
      </c>
      <c r="D194" s="16" t="str">
        <f>IFERROR(IF('Renda Variável'!H220&lt;&gt;"",'Renda Variável'!H220,""),"")</f>
        <v/>
      </c>
      <c r="E194" s="16" t="str">
        <f>IFERROR(IF((SUMIFS('Renda Variável'!M:M,'Renda Variável'!H:H,D194,'Renda Variável'!J:J,"C")-SUMIFS('Renda Variável'!M:M,'Renda Variável'!H:H,D194,'Renda Variável'!J:J,"V"))=0,"",IF(D194="","",IF(COUNTIF('Renda Variável'!$H$27:H220,D194)&gt;1,"",C194))),"")</f>
        <v/>
      </c>
      <c r="F194" s="16" t="str">
        <f t="shared" si="6"/>
        <v/>
      </c>
      <c r="G194" s="16" t="str" cm="1">
        <f t="array" ref="G194">IFERROR(INDEX(D:D,F194),"")</f>
        <v/>
      </c>
      <c r="H194" s="16" t="str">
        <f>IF(G194&lt;&gt;"",VLOOKUP(G194,'Renda Variável'!H:I,2,0),"")</f>
        <v/>
      </c>
      <c r="I194" s="17" t="str">
        <f>IF(G194&lt;&gt;"",(SUMIFS('Renda Variável'!M:M,'Renda Variável'!H:H,G194,'Renda Variável'!J:J,"C")-SUMIFS('Renda Variável'!M:M,'Renda Variável'!H:H,G194,'Renda Variável'!J:J,"V"))*VLOOKUP(G194,Tabela1[],2,0),"")</f>
        <v/>
      </c>
      <c r="J194" s="17" t="str">
        <f>IF(
G194&lt;&gt;"",
(SUMIFS('Renda Variável'!M:M,'Renda Variável'!H:H,G194,'Renda Variável'!J:J,"C")-SUMIFS('Renda Variável'!M:M,'Renda Variável'!H:H,G194,'Renda Variável'!J:J,"V")) *
(VLOOKUP(G194,Tabela1[],2,0) -
(SUMIFS('Renda Variável'!Q:Q,'Renda Variável'!H:H,G194,'Renda Variável'!J:J,"C")/SUMIFS('Renda Variável'!M:M,'Renda Variável'!H:H,G194,'Renda Variável'!J:J,"C"))),"")</f>
        <v/>
      </c>
      <c r="R194" s="16">
        <v>194</v>
      </c>
      <c r="S194" s="16" t="str">
        <f>IFERROR(IF('Renda Fixa'!N224&lt;&gt;"",'Renda Fixa'!N224,""),"")</f>
        <v/>
      </c>
      <c r="T194" s="16" t="str">
        <f>IFERROR(IF((SUMIFS('Renda Fixa'!O:O,'Renda Fixa'!N:N,S194,'Renda Fixa'!I:I,"A")-SUMIFS('Renda Fixa'!O:O,'Renda Fixa'!N:N,S194,'Renda Fixa'!I:I,"R"))=0,"",IF(S194="","",IF(COUNTIF('Renda Fixa'!$N$31:N224,S194)&gt;1,"",R194))),"")</f>
        <v/>
      </c>
      <c r="U194" s="16" t="str">
        <f t="shared" si="7"/>
        <v/>
      </c>
      <c r="V194" s="16" t="str" cm="1">
        <f t="array" ref="V194">IFERROR(INDEX(S:S,U194),"")</f>
        <v/>
      </c>
      <c r="W194" s="16" t="str">
        <f>IF(V194&lt;&gt;"",INDEX('Renda Fixa'!J:J,MATCH(V194,'Renda Fixa'!N:N,0)),"")</f>
        <v/>
      </c>
      <c r="X194" s="17" t="str">
        <f>IF(V194&lt;&gt;"",(SUMIFS('Renda Fixa'!O:O,'Renda Fixa'!N:N,V194,'Renda Fixa'!I:I,"A")-SUMIFS('Renda Fixa'!O:O,'Renda Fixa'!N:N,V194,'Renda Fixa'!I:I,"R"))*VLOOKUP(V194,Tabela2[],2,0),"")</f>
        <v/>
      </c>
      <c r="Y194" s="2" t="str">
        <f>IF(
V194&lt;&gt;"",
(SUMIFS('Renda Fixa'!O:O,'Renda Fixa'!N:N,V194,'Renda Fixa'!I:I,"A")-SUMIFS('Renda Fixa'!O:O,'Renda Fixa'!N:N,V194,'Renda Fixa'!I:I,"R")) *
(VLOOKUP(V194,Tabela2[],2,0) -
(SUMIFS('Renda Fixa'!S:S,'Renda Fixa'!N:N,V194,'Renda Fixa'!I:I,"A")/SUMIFS('Renda Fixa'!O:O,'Renda Fixa'!N:N,V194,'Renda Fixa'!I:I,"A"))),"")</f>
        <v/>
      </c>
    </row>
    <row r="195" spans="3:25" x14ac:dyDescent="0.25">
      <c r="C195" s="16">
        <v>195</v>
      </c>
      <c r="D195" s="16" t="str">
        <f>IFERROR(IF('Renda Variável'!H221&lt;&gt;"",'Renda Variável'!H221,""),"")</f>
        <v/>
      </c>
      <c r="E195" s="16" t="str">
        <f>IFERROR(IF((SUMIFS('Renda Variável'!M:M,'Renda Variável'!H:H,D195,'Renda Variável'!J:J,"C")-SUMIFS('Renda Variável'!M:M,'Renda Variável'!H:H,D195,'Renda Variável'!J:J,"V"))=0,"",IF(D195="","",IF(COUNTIF('Renda Variável'!$H$27:H221,D195)&gt;1,"",C195))),"")</f>
        <v/>
      </c>
      <c r="F195" s="16" t="str">
        <f t="shared" si="6"/>
        <v/>
      </c>
      <c r="G195" s="16" t="str" cm="1">
        <f t="array" ref="G195">IFERROR(INDEX(D:D,F195),"")</f>
        <v/>
      </c>
      <c r="H195" s="16" t="str">
        <f>IF(G195&lt;&gt;"",VLOOKUP(G195,'Renda Variável'!H:I,2,0),"")</f>
        <v/>
      </c>
      <c r="I195" s="17" t="str">
        <f>IF(G195&lt;&gt;"",(SUMIFS('Renda Variável'!M:M,'Renda Variável'!H:H,G195,'Renda Variável'!J:J,"C")-SUMIFS('Renda Variável'!M:M,'Renda Variável'!H:H,G195,'Renda Variável'!J:J,"V"))*VLOOKUP(G195,Tabela1[],2,0),"")</f>
        <v/>
      </c>
      <c r="J195" s="17" t="str">
        <f>IF(
G195&lt;&gt;"",
(SUMIFS('Renda Variável'!M:M,'Renda Variável'!H:H,G195,'Renda Variável'!J:J,"C")-SUMIFS('Renda Variável'!M:M,'Renda Variável'!H:H,G195,'Renda Variável'!J:J,"V")) *
(VLOOKUP(G195,Tabela1[],2,0) -
(SUMIFS('Renda Variável'!Q:Q,'Renda Variável'!H:H,G195,'Renda Variável'!J:J,"C")/SUMIFS('Renda Variável'!M:M,'Renda Variável'!H:H,G195,'Renda Variável'!J:J,"C"))),"")</f>
        <v/>
      </c>
      <c r="R195" s="16">
        <v>195</v>
      </c>
      <c r="S195" s="16" t="str">
        <f>IFERROR(IF('Renda Fixa'!N225&lt;&gt;"",'Renda Fixa'!N225,""),"")</f>
        <v/>
      </c>
      <c r="T195" s="16" t="str">
        <f>IFERROR(IF((SUMIFS('Renda Fixa'!O:O,'Renda Fixa'!N:N,S195,'Renda Fixa'!I:I,"A")-SUMIFS('Renda Fixa'!O:O,'Renda Fixa'!N:N,S195,'Renda Fixa'!I:I,"R"))=0,"",IF(S195="","",IF(COUNTIF('Renda Fixa'!$N$31:N225,S195)&gt;1,"",R195))),"")</f>
        <v/>
      </c>
      <c r="U195" s="16" t="str">
        <f t="shared" si="7"/>
        <v/>
      </c>
      <c r="V195" s="16" t="str" cm="1">
        <f t="array" ref="V195">IFERROR(INDEX(S:S,U195),"")</f>
        <v/>
      </c>
      <c r="W195" s="16" t="str">
        <f>IF(V195&lt;&gt;"",INDEX('Renda Fixa'!J:J,MATCH(V195,'Renda Fixa'!N:N,0)),"")</f>
        <v/>
      </c>
      <c r="X195" s="17" t="str">
        <f>IF(V195&lt;&gt;"",(SUMIFS('Renda Fixa'!O:O,'Renda Fixa'!N:N,V195,'Renda Fixa'!I:I,"A")-SUMIFS('Renda Fixa'!O:O,'Renda Fixa'!N:N,V195,'Renda Fixa'!I:I,"R"))*VLOOKUP(V195,Tabela2[],2,0),"")</f>
        <v/>
      </c>
      <c r="Y195" s="2" t="str">
        <f>IF(
V195&lt;&gt;"",
(SUMIFS('Renda Fixa'!O:O,'Renda Fixa'!N:N,V195,'Renda Fixa'!I:I,"A")-SUMIFS('Renda Fixa'!O:O,'Renda Fixa'!N:N,V195,'Renda Fixa'!I:I,"R")) *
(VLOOKUP(V195,Tabela2[],2,0) -
(SUMIFS('Renda Fixa'!S:S,'Renda Fixa'!N:N,V195,'Renda Fixa'!I:I,"A")/SUMIFS('Renda Fixa'!O:O,'Renda Fixa'!N:N,V195,'Renda Fixa'!I:I,"A"))),"")</f>
        <v/>
      </c>
    </row>
    <row r="196" spans="3:25" x14ac:dyDescent="0.25">
      <c r="C196" s="16">
        <v>196</v>
      </c>
      <c r="D196" s="16" t="str">
        <f>IFERROR(IF('Renda Variável'!H222&lt;&gt;"",'Renda Variável'!H222,""),"")</f>
        <v/>
      </c>
      <c r="E196" s="16" t="str">
        <f>IFERROR(IF((SUMIFS('Renda Variável'!M:M,'Renda Variável'!H:H,D196,'Renda Variável'!J:J,"C")-SUMIFS('Renda Variável'!M:M,'Renda Variável'!H:H,D196,'Renda Variável'!J:J,"V"))=0,"",IF(D196="","",IF(COUNTIF('Renda Variável'!$H$27:H222,D196)&gt;1,"",C196))),"")</f>
        <v/>
      </c>
      <c r="F196" s="16" t="str">
        <f t="shared" si="6"/>
        <v/>
      </c>
      <c r="G196" s="16" t="str" cm="1">
        <f t="array" ref="G196">IFERROR(INDEX(D:D,F196),"")</f>
        <v/>
      </c>
      <c r="H196" s="16" t="str">
        <f>IF(G196&lt;&gt;"",VLOOKUP(G196,'Renda Variável'!H:I,2,0),"")</f>
        <v/>
      </c>
      <c r="I196" s="17" t="str">
        <f>IF(G196&lt;&gt;"",(SUMIFS('Renda Variável'!M:M,'Renda Variável'!H:H,G196,'Renda Variável'!J:J,"C")-SUMIFS('Renda Variável'!M:M,'Renda Variável'!H:H,G196,'Renda Variável'!J:J,"V"))*VLOOKUP(G196,Tabela1[],2,0),"")</f>
        <v/>
      </c>
      <c r="J196" s="17" t="str">
        <f>IF(
G196&lt;&gt;"",
(SUMIFS('Renda Variável'!M:M,'Renda Variável'!H:H,G196,'Renda Variável'!J:J,"C")-SUMIFS('Renda Variável'!M:M,'Renda Variável'!H:H,G196,'Renda Variável'!J:J,"V")) *
(VLOOKUP(G196,Tabela1[],2,0) -
(SUMIFS('Renda Variável'!Q:Q,'Renda Variável'!H:H,G196,'Renda Variável'!J:J,"C")/SUMIFS('Renda Variável'!M:M,'Renda Variável'!H:H,G196,'Renda Variável'!J:J,"C"))),"")</f>
        <v/>
      </c>
      <c r="R196" s="16">
        <v>196</v>
      </c>
      <c r="S196" s="16" t="str">
        <f>IFERROR(IF('Renda Fixa'!N226&lt;&gt;"",'Renda Fixa'!N226,""),"")</f>
        <v/>
      </c>
      <c r="T196" s="16" t="str">
        <f>IFERROR(IF((SUMIFS('Renda Fixa'!O:O,'Renda Fixa'!N:N,S196,'Renda Fixa'!I:I,"A")-SUMIFS('Renda Fixa'!O:O,'Renda Fixa'!N:N,S196,'Renda Fixa'!I:I,"R"))=0,"",IF(S196="","",IF(COUNTIF('Renda Fixa'!$N$31:N226,S196)&gt;1,"",R196))),"")</f>
        <v/>
      </c>
      <c r="U196" s="16" t="str">
        <f t="shared" si="7"/>
        <v/>
      </c>
      <c r="V196" s="16" t="str" cm="1">
        <f t="array" ref="V196">IFERROR(INDEX(S:S,U196),"")</f>
        <v/>
      </c>
      <c r="W196" s="16" t="str">
        <f>IF(V196&lt;&gt;"",INDEX('Renda Fixa'!J:J,MATCH(V196,'Renda Fixa'!N:N,0)),"")</f>
        <v/>
      </c>
      <c r="X196" s="17" t="str">
        <f>IF(V196&lt;&gt;"",(SUMIFS('Renda Fixa'!O:O,'Renda Fixa'!N:N,V196,'Renda Fixa'!I:I,"A")-SUMIFS('Renda Fixa'!O:O,'Renda Fixa'!N:N,V196,'Renda Fixa'!I:I,"R"))*VLOOKUP(V196,Tabela2[],2,0),"")</f>
        <v/>
      </c>
      <c r="Y196" s="2" t="str">
        <f>IF(
V196&lt;&gt;"",
(SUMIFS('Renda Fixa'!O:O,'Renda Fixa'!N:N,V196,'Renda Fixa'!I:I,"A")-SUMIFS('Renda Fixa'!O:O,'Renda Fixa'!N:N,V196,'Renda Fixa'!I:I,"R")) *
(VLOOKUP(V196,Tabela2[],2,0) -
(SUMIFS('Renda Fixa'!S:S,'Renda Fixa'!N:N,V196,'Renda Fixa'!I:I,"A")/SUMIFS('Renda Fixa'!O:O,'Renda Fixa'!N:N,V196,'Renda Fixa'!I:I,"A"))),"")</f>
        <v/>
      </c>
    </row>
    <row r="197" spans="3:25" x14ac:dyDescent="0.25">
      <c r="C197" s="16">
        <v>197</v>
      </c>
      <c r="D197" s="16" t="str">
        <f>IFERROR(IF('Renda Variável'!H223&lt;&gt;"",'Renda Variável'!H223,""),"")</f>
        <v/>
      </c>
      <c r="E197" s="16" t="str">
        <f>IFERROR(IF((SUMIFS('Renda Variável'!M:M,'Renda Variável'!H:H,D197,'Renda Variável'!J:J,"C")-SUMIFS('Renda Variável'!M:M,'Renda Variável'!H:H,D197,'Renda Variável'!J:J,"V"))=0,"",IF(D197="","",IF(COUNTIF('Renda Variável'!$H$27:H223,D197)&gt;1,"",C197))),"")</f>
        <v/>
      </c>
      <c r="F197" s="16" t="str">
        <f t="shared" si="6"/>
        <v/>
      </c>
      <c r="G197" s="16" t="str" cm="1">
        <f t="array" ref="G197">IFERROR(INDEX(D:D,F197),"")</f>
        <v/>
      </c>
      <c r="H197" s="16" t="str">
        <f>IF(G197&lt;&gt;"",VLOOKUP(G197,'Renda Variável'!H:I,2,0),"")</f>
        <v/>
      </c>
      <c r="I197" s="17" t="str">
        <f>IF(G197&lt;&gt;"",(SUMIFS('Renda Variável'!M:M,'Renda Variável'!H:H,G197,'Renda Variável'!J:J,"C")-SUMIFS('Renda Variável'!M:M,'Renda Variável'!H:H,G197,'Renda Variável'!J:J,"V"))*VLOOKUP(G197,Tabela1[],2,0),"")</f>
        <v/>
      </c>
      <c r="J197" s="17" t="str">
        <f>IF(
G197&lt;&gt;"",
(SUMIFS('Renda Variável'!M:M,'Renda Variável'!H:H,G197,'Renda Variável'!J:J,"C")-SUMIFS('Renda Variável'!M:M,'Renda Variável'!H:H,G197,'Renda Variável'!J:J,"V")) *
(VLOOKUP(G197,Tabela1[],2,0) -
(SUMIFS('Renda Variável'!Q:Q,'Renda Variável'!H:H,G197,'Renda Variável'!J:J,"C")/SUMIFS('Renda Variável'!M:M,'Renda Variável'!H:H,G197,'Renda Variável'!J:J,"C"))),"")</f>
        <v/>
      </c>
      <c r="R197" s="16">
        <v>197</v>
      </c>
      <c r="S197" s="16" t="str">
        <f>IFERROR(IF('Renda Fixa'!N227&lt;&gt;"",'Renda Fixa'!N227,""),"")</f>
        <v/>
      </c>
      <c r="T197" s="16" t="str">
        <f>IFERROR(IF((SUMIFS('Renda Fixa'!O:O,'Renda Fixa'!N:N,S197,'Renda Fixa'!I:I,"A")-SUMIFS('Renda Fixa'!O:O,'Renda Fixa'!N:N,S197,'Renda Fixa'!I:I,"R"))=0,"",IF(S197="","",IF(COUNTIF('Renda Fixa'!$N$31:N227,S197)&gt;1,"",R197))),"")</f>
        <v/>
      </c>
      <c r="U197" s="16" t="str">
        <f t="shared" si="7"/>
        <v/>
      </c>
      <c r="V197" s="16" t="str" cm="1">
        <f t="array" ref="V197">IFERROR(INDEX(S:S,U197),"")</f>
        <v/>
      </c>
      <c r="W197" s="16" t="str">
        <f>IF(V197&lt;&gt;"",INDEX('Renda Fixa'!J:J,MATCH(V197,'Renda Fixa'!N:N,0)),"")</f>
        <v/>
      </c>
      <c r="X197" s="17" t="str">
        <f>IF(V197&lt;&gt;"",(SUMIFS('Renda Fixa'!O:O,'Renda Fixa'!N:N,V197,'Renda Fixa'!I:I,"A")-SUMIFS('Renda Fixa'!O:O,'Renda Fixa'!N:N,V197,'Renda Fixa'!I:I,"R"))*VLOOKUP(V197,Tabela2[],2,0),"")</f>
        <v/>
      </c>
      <c r="Y197" s="2" t="str">
        <f>IF(
V197&lt;&gt;"",
(SUMIFS('Renda Fixa'!O:O,'Renda Fixa'!N:N,V197,'Renda Fixa'!I:I,"A")-SUMIFS('Renda Fixa'!O:O,'Renda Fixa'!N:N,V197,'Renda Fixa'!I:I,"R")) *
(VLOOKUP(V197,Tabela2[],2,0) -
(SUMIFS('Renda Fixa'!S:S,'Renda Fixa'!N:N,V197,'Renda Fixa'!I:I,"A")/SUMIFS('Renda Fixa'!O:O,'Renda Fixa'!N:N,V197,'Renda Fixa'!I:I,"A"))),"")</f>
        <v/>
      </c>
    </row>
    <row r="198" spans="3:25" x14ac:dyDescent="0.25">
      <c r="C198" s="16">
        <v>198</v>
      </c>
      <c r="D198" s="16" t="str">
        <f>IFERROR(IF('Renda Variável'!H224&lt;&gt;"",'Renda Variável'!H224,""),"")</f>
        <v/>
      </c>
      <c r="E198" s="16" t="str">
        <f>IFERROR(IF((SUMIFS('Renda Variável'!M:M,'Renda Variável'!H:H,D198,'Renda Variável'!J:J,"C")-SUMIFS('Renda Variável'!M:M,'Renda Variável'!H:H,D198,'Renda Variável'!J:J,"V"))=0,"",IF(D198="","",IF(COUNTIF('Renda Variável'!$H$27:H224,D198)&gt;1,"",C198))),"")</f>
        <v/>
      </c>
      <c r="F198" s="16" t="str">
        <f t="shared" si="6"/>
        <v/>
      </c>
      <c r="G198" s="16" t="str" cm="1">
        <f t="array" ref="G198">IFERROR(INDEX(D:D,F198),"")</f>
        <v/>
      </c>
      <c r="H198" s="16" t="str">
        <f>IF(G198&lt;&gt;"",VLOOKUP(G198,'Renda Variável'!H:I,2,0),"")</f>
        <v/>
      </c>
      <c r="I198" s="17" t="str">
        <f>IF(G198&lt;&gt;"",(SUMIFS('Renda Variável'!M:M,'Renda Variável'!H:H,G198,'Renda Variável'!J:J,"C")-SUMIFS('Renda Variável'!M:M,'Renda Variável'!H:H,G198,'Renda Variável'!J:J,"V"))*VLOOKUP(G198,Tabela1[],2,0),"")</f>
        <v/>
      </c>
      <c r="J198" s="17" t="str">
        <f>IF(
G198&lt;&gt;"",
(SUMIFS('Renda Variável'!M:M,'Renda Variável'!H:H,G198,'Renda Variável'!J:J,"C")-SUMIFS('Renda Variável'!M:M,'Renda Variável'!H:H,G198,'Renda Variável'!J:J,"V")) *
(VLOOKUP(G198,Tabela1[],2,0) -
(SUMIFS('Renda Variável'!Q:Q,'Renda Variável'!H:H,G198,'Renda Variável'!J:J,"C")/SUMIFS('Renda Variável'!M:M,'Renda Variável'!H:H,G198,'Renda Variável'!J:J,"C"))),"")</f>
        <v/>
      </c>
      <c r="R198" s="16">
        <v>198</v>
      </c>
      <c r="S198" s="16" t="str">
        <f>IFERROR(IF('Renda Fixa'!N228&lt;&gt;"",'Renda Fixa'!N228,""),"")</f>
        <v/>
      </c>
      <c r="T198" s="16" t="str">
        <f>IFERROR(IF((SUMIFS('Renda Fixa'!O:O,'Renda Fixa'!N:N,S198,'Renda Fixa'!I:I,"A")-SUMIFS('Renda Fixa'!O:O,'Renda Fixa'!N:N,S198,'Renda Fixa'!I:I,"R"))=0,"",IF(S198="","",IF(COUNTIF('Renda Fixa'!$N$31:N228,S198)&gt;1,"",R198))),"")</f>
        <v/>
      </c>
      <c r="U198" s="16" t="str">
        <f t="shared" si="7"/>
        <v/>
      </c>
      <c r="V198" s="16" t="str" cm="1">
        <f t="array" ref="V198">IFERROR(INDEX(S:S,U198),"")</f>
        <v/>
      </c>
      <c r="W198" s="16" t="str">
        <f>IF(V198&lt;&gt;"",INDEX('Renda Fixa'!J:J,MATCH(V198,'Renda Fixa'!N:N,0)),"")</f>
        <v/>
      </c>
      <c r="X198" s="17" t="str">
        <f>IF(V198&lt;&gt;"",(SUMIFS('Renda Fixa'!O:O,'Renda Fixa'!N:N,V198,'Renda Fixa'!I:I,"A")-SUMIFS('Renda Fixa'!O:O,'Renda Fixa'!N:N,V198,'Renda Fixa'!I:I,"R"))*VLOOKUP(V198,Tabela2[],2,0),"")</f>
        <v/>
      </c>
      <c r="Y198" s="2" t="str">
        <f>IF(
V198&lt;&gt;"",
(SUMIFS('Renda Fixa'!O:O,'Renda Fixa'!N:N,V198,'Renda Fixa'!I:I,"A")-SUMIFS('Renda Fixa'!O:O,'Renda Fixa'!N:N,V198,'Renda Fixa'!I:I,"R")) *
(VLOOKUP(V198,Tabela2[],2,0) -
(SUMIFS('Renda Fixa'!S:S,'Renda Fixa'!N:N,V198,'Renda Fixa'!I:I,"A")/SUMIFS('Renda Fixa'!O:O,'Renda Fixa'!N:N,V198,'Renda Fixa'!I:I,"A"))),"")</f>
        <v/>
      </c>
    </row>
    <row r="199" spans="3:25" x14ac:dyDescent="0.25">
      <c r="C199" s="16">
        <v>199</v>
      </c>
      <c r="D199" s="16" t="str">
        <f>IFERROR(IF('Renda Variável'!H225&lt;&gt;"",'Renda Variável'!H225,""),"")</f>
        <v/>
      </c>
      <c r="E199" s="16" t="str">
        <f>IFERROR(IF((SUMIFS('Renda Variável'!M:M,'Renda Variável'!H:H,D199,'Renda Variável'!J:J,"C")-SUMIFS('Renda Variável'!M:M,'Renda Variável'!H:H,D199,'Renda Variável'!J:J,"V"))=0,"",IF(D199="","",IF(COUNTIF('Renda Variável'!$H$27:H225,D199)&gt;1,"",C199))),"")</f>
        <v/>
      </c>
      <c r="F199" s="16" t="str">
        <f t="shared" si="6"/>
        <v/>
      </c>
      <c r="G199" s="16" t="str" cm="1">
        <f t="array" ref="G199">IFERROR(INDEX(D:D,F199),"")</f>
        <v/>
      </c>
      <c r="H199" s="16" t="str">
        <f>IF(G199&lt;&gt;"",VLOOKUP(G199,'Renda Variável'!H:I,2,0),"")</f>
        <v/>
      </c>
      <c r="I199" s="17" t="str">
        <f>IF(G199&lt;&gt;"",(SUMIFS('Renda Variável'!M:M,'Renda Variável'!H:H,G199,'Renda Variável'!J:J,"C")-SUMIFS('Renda Variável'!M:M,'Renda Variável'!H:H,G199,'Renda Variável'!J:J,"V"))*VLOOKUP(G199,Tabela1[],2,0),"")</f>
        <v/>
      </c>
      <c r="J199" s="17" t="str">
        <f>IF(
G199&lt;&gt;"",
(SUMIFS('Renda Variável'!M:M,'Renda Variável'!H:H,G199,'Renda Variável'!J:J,"C")-SUMIFS('Renda Variável'!M:M,'Renda Variável'!H:H,G199,'Renda Variável'!J:J,"V")) *
(VLOOKUP(G199,Tabela1[],2,0) -
(SUMIFS('Renda Variável'!Q:Q,'Renda Variável'!H:H,G199,'Renda Variável'!J:J,"C")/SUMIFS('Renda Variável'!M:M,'Renda Variável'!H:H,G199,'Renda Variável'!J:J,"C"))),"")</f>
        <v/>
      </c>
      <c r="R199" s="16">
        <v>199</v>
      </c>
      <c r="S199" s="16" t="str">
        <f>IFERROR(IF('Renda Fixa'!N229&lt;&gt;"",'Renda Fixa'!N229,""),"")</f>
        <v/>
      </c>
      <c r="T199" s="16" t="str">
        <f>IFERROR(IF((SUMIFS('Renda Fixa'!O:O,'Renda Fixa'!N:N,S199,'Renda Fixa'!I:I,"A")-SUMIFS('Renda Fixa'!O:O,'Renda Fixa'!N:N,S199,'Renda Fixa'!I:I,"R"))=0,"",IF(S199="","",IF(COUNTIF('Renda Fixa'!$N$31:N229,S199)&gt;1,"",R199))),"")</f>
        <v/>
      </c>
      <c r="U199" s="16" t="str">
        <f t="shared" si="7"/>
        <v/>
      </c>
      <c r="V199" s="16" t="str" cm="1">
        <f t="array" ref="V199">IFERROR(INDEX(S:S,U199),"")</f>
        <v/>
      </c>
      <c r="W199" s="16" t="str">
        <f>IF(V199&lt;&gt;"",INDEX('Renda Fixa'!J:J,MATCH(V199,'Renda Fixa'!N:N,0)),"")</f>
        <v/>
      </c>
      <c r="X199" s="17" t="str">
        <f>IF(V199&lt;&gt;"",(SUMIFS('Renda Fixa'!O:O,'Renda Fixa'!N:N,V199,'Renda Fixa'!I:I,"A")-SUMIFS('Renda Fixa'!O:O,'Renda Fixa'!N:N,V199,'Renda Fixa'!I:I,"R"))*VLOOKUP(V199,Tabela2[],2,0),"")</f>
        <v/>
      </c>
      <c r="Y199" s="2" t="str">
        <f>IF(
V199&lt;&gt;"",
(SUMIFS('Renda Fixa'!O:O,'Renda Fixa'!N:N,V199,'Renda Fixa'!I:I,"A")-SUMIFS('Renda Fixa'!O:O,'Renda Fixa'!N:N,V199,'Renda Fixa'!I:I,"R")) *
(VLOOKUP(V199,Tabela2[],2,0) -
(SUMIFS('Renda Fixa'!S:S,'Renda Fixa'!N:N,V199,'Renda Fixa'!I:I,"A")/SUMIFS('Renda Fixa'!O:O,'Renda Fixa'!N:N,V199,'Renda Fixa'!I:I,"A"))),"")</f>
        <v/>
      </c>
    </row>
    <row r="200" spans="3:25" x14ac:dyDescent="0.25">
      <c r="C200" s="16">
        <v>200</v>
      </c>
      <c r="D200" s="16" t="str">
        <f>IFERROR(IF('Renda Variável'!H226&lt;&gt;"",'Renda Variável'!H226,""),"")</f>
        <v/>
      </c>
      <c r="E200" s="16" t="str">
        <f>IFERROR(IF((SUMIFS('Renda Variável'!M:M,'Renda Variável'!H:H,D200,'Renda Variável'!J:J,"C")-SUMIFS('Renda Variável'!M:M,'Renda Variável'!H:H,D200,'Renda Variável'!J:J,"V"))=0,"",IF(D200="","",IF(COUNTIF('Renda Variável'!$H$27:H226,D200)&gt;1,"",C200))),"")</f>
        <v/>
      </c>
      <c r="F200" s="16" t="str">
        <f t="shared" si="6"/>
        <v/>
      </c>
      <c r="G200" s="16" t="str" cm="1">
        <f t="array" ref="G200">IFERROR(INDEX(D:D,F200),"")</f>
        <v/>
      </c>
      <c r="H200" s="16" t="str">
        <f>IF(G200&lt;&gt;"",VLOOKUP(G200,'Renda Variável'!H:I,2,0),"")</f>
        <v/>
      </c>
      <c r="I200" s="17" t="str">
        <f>IF(G200&lt;&gt;"",(SUMIFS('Renda Variável'!M:M,'Renda Variável'!H:H,G200,'Renda Variável'!J:J,"C")-SUMIFS('Renda Variável'!M:M,'Renda Variável'!H:H,G200,'Renda Variável'!J:J,"V"))*VLOOKUP(G200,Tabela1[],2,0),"")</f>
        <v/>
      </c>
      <c r="J200" s="17" t="str">
        <f>IF(
G200&lt;&gt;"",
(SUMIFS('Renda Variável'!M:M,'Renda Variável'!H:H,G200,'Renda Variável'!J:J,"C")-SUMIFS('Renda Variável'!M:M,'Renda Variável'!H:H,G200,'Renda Variável'!J:J,"V")) *
(VLOOKUP(G200,Tabela1[],2,0) -
(SUMIFS('Renda Variável'!Q:Q,'Renda Variável'!H:H,G200,'Renda Variável'!J:J,"C")/SUMIFS('Renda Variável'!M:M,'Renda Variável'!H:H,G200,'Renda Variável'!J:J,"C"))),"")</f>
        <v/>
      </c>
      <c r="R200" s="16">
        <f>R199+1</f>
        <v>200</v>
      </c>
      <c r="S200" s="16" t="str">
        <f>IFERROR(IF('Renda Fixa'!N230&lt;&gt;"",'Renda Fixa'!N230,""),"")</f>
        <v/>
      </c>
      <c r="T200" s="16" t="str">
        <f>IFERROR(IF((SUMIFS('Renda Fixa'!O:O,'Renda Fixa'!N:N,S200,'Renda Fixa'!I:I,"A")-SUMIFS('Renda Fixa'!O:O,'Renda Fixa'!N:N,S200,'Renda Fixa'!I:I,"R"))=0,"",IF(S200="","",IF(COUNTIF('Renda Fixa'!$N$31:N230,S200)&gt;1,"",R200))),"")</f>
        <v/>
      </c>
      <c r="U200" s="16" t="str">
        <f t="shared" si="7"/>
        <v/>
      </c>
      <c r="V200" s="16" t="str" cm="1">
        <f t="array" ref="V200">IFERROR(INDEX(S:S,U200),"")</f>
        <v/>
      </c>
      <c r="W200" s="16" t="str">
        <f>IF(V200&lt;&gt;"",INDEX('Renda Fixa'!J:J,MATCH(V200,'Renda Fixa'!N:N,0)),"")</f>
        <v/>
      </c>
      <c r="X200" s="17" t="str">
        <f>IF(V200&lt;&gt;"",(SUMIFS('Renda Fixa'!O:O,'Renda Fixa'!N:N,V200,'Renda Fixa'!I:I,"A")-SUMIFS('Renda Fixa'!O:O,'Renda Fixa'!N:N,V200,'Renda Fixa'!I:I,"R"))*VLOOKUP(V200,Tabela2[],2,0),"")</f>
        <v/>
      </c>
      <c r="Y200" s="2" t="str">
        <f>IF(
V200&lt;&gt;"",
(SUMIFS('Renda Fixa'!O:O,'Renda Fixa'!N:N,V200,'Renda Fixa'!I:I,"A")-SUMIFS('Renda Fixa'!O:O,'Renda Fixa'!N:N,V200,'Renda Fixa'!I:I,"R")) *
(VLOOKUP(V200,Tabela2[],2,0) -
(SUMIFS('Renda Fixa'!S:S,'Renda Fixa'!N:N,V200,'Renda Fixa'!I:I,"A")/SUMIFS('Renda Fixa'!O:O,'Renda Fixa'!N:N,V200,'Renda Fixa'!I:I,"A"))),"")</f>
        <v/>
      </c>
    </row>
    <row r="201" spans="3:25" x14ac:dyDescent="0.25">
      <c r="C201" s="16">
        <v>201</v>
      </c>
      <c r="D201" s="16" t="str">
        <f>IFERROR(IF('Renda Variável'!H227&lt;&gt;"",'Renda Variável'!H227,""),"")</f>
        <v/>
      </c>
      <c r="E201" s="16" t="str">
        <f>IFERROR(IF((SUMIFS('Renda Variável'!M:M,'Renda Variável'!H:H,D201,'Renda Variável'!J:J,"C")-SUMIFS('Renda Variável'!M:M,'Renda Variável'!H:H,D201,'Renda Variável'!J:J,"V"))=0,"",IF(D201="","",IF(COUNTIF('Renda Variável'!$H$27:H227,D201)&gt;1,"",C201))),"")</f>
        <v/>
      </c>
      <c r="F201" s="16" t="str">
        <f t="shared" si="6"/>
        <v/>
      </c>
      <c r="G201" s="16" t="str" cm="1">
        <f t="array" ref="G201">IFERROR(INDEX(D:D,F201),"")</f>
        <v/>
      </c>
      <c r="H201" s="16" t="str">
        <f>IF(G201&lt;&gt;"",VLOOKUP(G201,'Renda Variável'!H:I,2,0),"")</f>
        <v/>
      </c>
      <c r="I201" s="17" t="str">
        <f>IF(G201&lt;&gt;"",(SUMIFS('Renda Variável'!M:M,'Renda Variável'!H:H,G201,'Renda Variável'!J:J,"C")-SUMIFS('Renda Variável'!M:M,'Renda Variável'!H:H,G201,'Renda Variável'!J:J,"V"))*VLOOKUP(G201,Tabela1[],2,0),"")</f>
        <v/>
      </c>
      <c r="J201" s="17" t="str">
        <f>IF(
G201&lt;&gt;"",
(SUMIFS('Renda Variável'!M:M,'Renda Variável'!H:H,G201,'Renda Variável'!J:J,"C")-SUMIFS('Renda Variável'!M:M,'Renda Variável'!H:H,G201,'Renda Variável'!J:J,"V")) *
(VLOOKUP(G201,Tabela1[],2,0) -
(SUMIFS('Renda Variável'!Q:Q,'Renda Variável'!H:H,G201,'Renda Variável'!J:J,"C")/SUMIFS('Renda Variável'!M:M,'Renda Variável'!H:H,G201,'Renda Variável'!J:J,"C"))),"")</f>
        <v/>
      </c>
      <c r="R201" s="16">
        <f t="shared" ref="R201:R264" si="8">R200+1</f>
        <v>201</v>
      </c>
      <c r="S201" s="16" t="str">
        <f>IFERROR(IF('Renda Fixa'!N231&lt;&gt;"",'Renda Fixa'!N231,""),"")</f>
        <v/>
      </c>
      <c r="T201" s="16" t="str">
        <f>IFERROR(IF((SUMIFS('Renda Fixa'!O:O,'Renda Fixa'!N:N,S201,'Renda Fixa'!I:I,"A")-SUMIFS('Renda Fixa'!O:O,'Renda Fixa'!N:N,S201,'Renda Fixa'!I:I,"R"))=0,"",IF(S201="","",IF(COUNTIF('Renda Fixa'!$N$31:N231,S201)&gt;1,"",R201))),"")</f>
        <v/>
      </c>
      <c r="U201" s="16" t="str">
        <f t="shared" si="7"/>
        <v/>
      </c>
      <c r="V201" s="16" t="str" cm="1">
        <f t="array" ref="V201">IFERROR(INDEX(S:S,U201),"")</f>
        <v/>
      </c>
      <c r="W201" s="16" t="str">
        <f>IF(V201&lt;&gt;"",INDEX('Renda Fixa'!J:J,MATCH(V201,'Renda Fixa'!N:N,0)),"")</f>
        <v/>
      </c>
      <c r="X201" s="17" t="str">
        <f>IF(V201&lt;&gt;"",(SUMIFS('Renda Fixa'!O:O,'Renda Fixa'!N:N,V201,'Renda Fixa'!I:I,"A")-SUMIFS('Renda Fixa'!O:O,'Renda Fixa'!N:N,V201,'Renda Fixa'!I:I,"R"))*VLOOKUP(V201,Tabela2[],2,0),"")</f>
        <v/>
      </c>
      <c r="Y201" s="2" t="str">
        <f>IF(
V201&lt;&gt;"",
(SUMIFS('Renda Fixa'!O:O,'Renda Fixa'!N:N,V201,'Renda Fixa'!I:I,"A")-SUMIFS('Renda Fixa'!O:O,'Renda Fixa'!N:N,V201,'Renda Fixa'!I:I,"R")) *
(VLOOKUP(V201,Tabela2[],2,0) -
(SUMIFS('Renda Fixa'!S:S,'Renda Fixa'!N:N,V201,'Renda Fixa'!I:I,"A")/SUMIFS('Renda Fixa'!O:O,'Renda Fixa'!N:N,V201,'Renda Fixa'!I:I,"A"))),"")</f>
        <v/>
      </c>
    </row>
    <row r="202" spans="3:25" x14ac:dyDescent="0.25">
      <c r="C202" s="16">
        <v>202</v>
      </c>
      <c r="D202" s="16" t="str">
        <f>IFERROR(IF('Renda Variável'!H228&lt;&gt;"",'Renda Variável'!H228,""),"")</f>
        <v/>
      </c>
      <c r="E202" s="16" t="str">
        <f>IFERROR(IF((SUMIFS('Renda Variável'!M:M,'Renda Variável'!H:H,D202,'Renda Variável'!J:J,"C")-SUMIFS('Renda Variável'!M:M,'Renda Variável'!H:H,D202,'Renda Variável'!J:J,"V"))=0,"",IF(D202="","",IF(COUNTIF('Renda Variável'!$H$27:H228,D202)&gt;1,"",C202))),"")</f>
        <v/>
      </c>
      <c r="F202" s="16" t="str">
        <f t="shared" si="6"/>
        <v/>
      </c>
      <c r="G202" s="16" t="str" cm="1">
        <f t="array" ref="G202">IFERROR(INDEX(D:D,F202),"")</f>
        <v/>
      </c>
      <c r="H202" s="16" t="str">
        <f>IF(G202&lt;&gt;"",VLOOKUP(G202,'Renda Variável'!H:I,2,0),"")</f>
        <v/>
      </c>
      <c r="I202" s="17" t="str">
        <f>IF(G202&lt;&gt;"",(SUMIFS('Renda Variável'!M:M,'Renda Variável'!H:H,G202,'Renda Variável'!J:J,"C")-SUMIFS('Renda Variável'!M:M,'Renda Variável'!H:H,G202,'Renda Variável'!J:J,"V"))*VLOOKUP(G202,Tabela1[],2,0),"")</f>
        <v/>
      </c>
      <c r="J202" s="17" t="str">
        <f>IF(
G202&lt;&gt;"",
(SUMIFS('Renda Variável'!M:M,'Renda Variável'!H:H,G202,'Renda Variável'!J:J,"C")-SUMIFS('Renda Variável'!M:M,'Renda Variável'!H:H,G202,'Renda Variável'!J:J,"V")) *
(VLOOKUP(G202,Tabela1[],2,0) -
(SUMIFS('Renda Variável'!Q:Q,'Renda Variável'!H:H,G202,'Renda Variável'!J:J,"C")/SUMIFS('Renda Variável'!M:M,'Renda Variável'!H:H,G202,'Renda Variável'!J:J,"C"))),"")</f>
        <v/>
      </c>
      <c r="R202" s="16">
        <f t="shared" si="8"/>
        <v>202</v>
      </c>
      <c r="S202" s="16" t="str">
        <f>IFERROR(IF('Renda Fixa'!N232&lt;&gt;"",'Renda Fixa'!N232,""),"")</f>
        <v/>
      </c>
      <c r="T202" s="16" t="str">
        <f>IFERROR(IF((SUMIFS('Renda Fixa'!O:O,'Renda Fixa'!N:N,S202,'Renda Fixa'!I:I,"A")-SUMIFS('Renda Fixa'!O:O,'Renda Fixa'!N:N,S202,'Renda Fixa'!I:I,"R"))=0,"",IF(S202="","",IF(COUNTIF('Renda Fixa'!$N$31:N232,S202)&gt;1,"",R202))),"")</f>
        <v/>
      </c>
      <c r="U202" s="16" t="str">
        <f t="shared" si="7"/>
        <v/>
      </c>
      <c r="V202" s="16" t="str" cm="1">
        <f t="array" ref="V202">IFERROR(INDEX(S:S,U202),"")</f>
        <v/>
      </c>
      <c r="W202" s="16" t="str">
        <f>IF(V202&lt;&gt;"",INDEX('Renda Fixa'!J:J,MATCH(V202,'Renda Fixa'!N:N,0)),"")</f>
        <v/>
      </c>
      <c r="X202" s="17" t="str">
        <f>IF(V202&lt;&gt;"",(SUMIFS('Renda Fixa'!O:O,'Renda Fixa'!N:N,V202,'Renda Fixa'!I:I,"A")-SUMIFS('Renda Fixa'!O:O,'Renda Fixa'!N:N,V202,'Renda Fixa'!I:I,"R"))*VLOOKUP(V202,Tabela2[],2,0),"")</f>
        <v/>
      </c>
      <c r="Y202" s="2" t="str">
        <f>IF(
V202&lt;&gt;"",
(SUMIFS('Renda Fixa'!O:O,'Renda Fixa'!N:N,V202,'Renda Fixa'!I:I,"A")-SUMIFS('Renda Fixa'!O:O,'Renda Fixa'!N:N,V202,'Renda Fixa'!I:I,"R")) *
(VLOOKUP(V202,Tabela2[],2,0) -
(SUMIFS('Renda Fixa'!S:S,'Renda Fixa'!N:N,V202,'Renda Fixa'!I:I,"A")/SUMIFS('Renda Fixa'!O:O,'Renda Fixa'!N:N,V202,'Renda Fixa'!I:I,"A"))),"")</f>
        <v/>
      </c>
    </row>
    <row r="203" spans="3:25" x14ac:dyDescent="0.25">
      <c r="C203" s="16">
        <v>203</v>
      </c>
      <c r="D203" s="16" t="str">
        <f>IFERROR(IF('Renda Variável'!H229&lt;&gt;"",'Renda Variável'!H229,""),"")</f>
        <v/>
      </c>
      <c r="E203" s="16" t="str">
        <f>IFERROR(IF((SUMIFS('Renda Variável'!M:M,'Renda Variável'!H:H,D203,'Renda Variável'!J:J,"C")-SUMIFS('Renda Variável'!M:M,'Renda Variável'!H:H,D203,'Renda Variável'!J:J,"V"))=0,"",IF(D203="","",IF(COUNTIF('Renda Variável'!$H$27:H229,D203)&gt;1,"",C203))),"")</f>
        <v/>
      </c>
      <c r="F203" s="16" t="str">
        <f t="shared" si="6"/>
        <v/>
      </c>
      <c r="G203" s="16" t="str" cm="1">
        <f t="array" ref="G203">IFERROR(INDEX(D:D,F203),"")</f>
        <v/>
      </c>
      <c r="H203" s="16" t="str">
        <f>IF(G203&lt;&gt;"",VLOOKUP(G203,'Renda Variável'!H:I,2,0),"")</f>
        <v/>
      </c>
      <c r="I203" s="17" t="str">
        <f>IF(G203&lt;&gt;"",(SUMIFS('Renda Variável'!M:M,'Renda Variável'!H:H,G203,'Renda Variável'!J:J,"C")-SUMIFS('Renda Variável'!M:M,'Renda Variável'!H:H,G203,'Renda Variável'!J:J,"V"))*VLOOKUP(G203,Tabela1[],2,0),"")</f>
        <v/>
      </c>
      <c r="J203" s="17" t="str">
        <f>IF(
G203&lt;&gt;"",
(SUMIFS('Renda Variável'!M:M,'Renda Variável'!H:H,G203,'Renda Variável'!J:J,"C")-SUMIFS('Renda Variável'!M:M,'Renda Variável'!H:H,G203,'Renda Variável'!J:J,"V")) *
(VLOOKUP(G203,Tabela1[],2,0) -
(SUMIFS('Renda Variável'!Q:Q,'Renda Variável'!H:H,G203,'Renda Variável'!J:J,"C")/SUMIFS('Renda Variável'!M:M,'Renda Variável'!H:H,G203,'Renda Variável'!J:J,"C"))),"")</f>
        <v/>
      </c>
      <c r="R203" s="16">
        <f t="shared" si="8"/>
        <v>203</v>
      </c>
      <c r="S203" s="16" t="str">
        <f>IFERROR(IF('Renda Fixa'!N233&lt;&gt;"",'Renda Fixa'!N233,""),"")</f>
        <v/>
      </c>
      <c r="T203" s="16" t="str">
        <f>IFERROR(IF((SUMIFS('Renda Fixa'!O:O,'Renda Fixa'!N:N,S203,'Renda Fixa'!I:I,"A")-SUMIFS('Renda Fixa'!O:O,'Renda Fixa'!N:N,S203,'Renda Fixa'!I:I,"R"))=0,"",IF(S203="","",IF(COUNTIF('Renda Fixa'!$N$31:N233,S203)&gt;1,"",R203))),"")</f>
        <v/>
      </c>
      <c r="U203" s="16" t="str">
        <f t="shared" si="7"/>
        <v/>
      </c>
      <c r="V203" s="16" t="str" cm="1">
        <f t="array" ref="V203">IFERROR(INDEX(S:S,U203),"")</f>
        <v/>
      </c>
      <c r="W203" s="16" t="str">
        <f>IF(V203&lt;&gt;"",INDEX('Renda Fixa'!J:J,MATCH(V203,'Renda Fixa'!N:N,0)),"")</f>
        <v/>
      </c>
      <c r="X203" s="17" t="str">
        <f>IF(V203&lt;&gt;"",(SUMIFS('Renda Fixa'!O:O,'Renda Fixa'!N:N,V203,'Renda Fixa'!I:I,"A")-SUMIFS('Renda Fixa'!O:O,'Renda Fixa'!N:N,V203,'Renda Fixa'!I:I,"R"))*VLOOKUP(V203,Tabela2[],2,0),"")</f>
        <v/>
      </c>
      <c r="Y203" s="2" t="str">
        <f>IF(
V203&lt;&gt;"",
(SUMIFS('Renda Fixa'!O:O,'Renda Fixa'!N:N,V203,'Renda Fixa'!I:I,"A")-SUMIFS('Renda Fixa'!O:O,'Renda Fixa'!N:N,V203,'Renda Fixa'!I:I,"R")) *
(VLOOKUP(V203,Tabela2[],2,0) -
(SUMIFS('Renda Fixa'!S:S,'Renda Fixa'!N:N,V203,'Renda Fixa'!I:I,"A")/SUMIFS('Renda Fixa'!O:O,'Renda Fixa'!N:N,V203,'Renda Fixa'!I:I,"A"))),"")</f>
        <v/>
      </c>
    </row>
    <row r="204" spans="3:25" x14ac:dyDescent="0.25">
      <c r="C204" s="16">
        <v>204</v>
      </c>
      <c r="D204" s="16" t="str">
        <f>IFERROR(IF('Renda Variável'!H230&lt;&gt;"",'Renda Variável'!H230,""),"")</f>
        <v/>
      </c>
      <c r="E204" s="16" t="str">
        <f>IFERROR(IF((SUMIFS('Renda Variável'!M:M,'Renda Variável'!H:H,D204,'Renda Variável'!J:J,"C")-SUMIFS('Renda Variável'!M:M,'Renda Variável'!H:H,D204,'Renda Variável'!J:J,"V"))=0,"",IF(D204="","",IF(COUNTIF('Renda Variável'!$H$27:H230,D204)&gt;1,"",C204))),"")</f>
        <v/>
      </c>
      <c r="F204" s="16" t="str">
        <f t="shared" si="6"/>
        <v/>
      </c>
      <c r="G204" s="16" t="str" cm="1">
        <f t="array" ref="G204">IFERROR(INDEX(D:D,F204),"")</f>
        <v/>
      </c>
      <c r="H204" s="16" t="str">
        <f>IF(G204&lt;&gt;"",VLOOKUP(G204,'Renda Variável'!H:I,2,0),"")</f>
        <v/>
      </c>
      <c r="I204" s="17" t="str">
        <f>IF(G204&lt;&gt;"",(SUMIFS('Renda Variável'!M:M,'Renda Variável'!H:H,G204,'Renda Variável'!J:J,"C")-SUMIFS('Renda Variável'!M:M,'Renda Variável'!H:H,G204,'Renda Variável'!J:J,"V"))*VLOOKUP(G204,Tabela1[],2,0),"")</f>
        <v/>
      </c>
      <c r="J204" s="17" t="str">
        <f>IF(
G204&lt;&gt;"",
(SUMIFS('Renda Variável'!M:M,'Renda Variável'!H:H,G204,'Renda Variável'!J:J,"C")-SUMIFS('Renda Variável'!M:M,'Renda Variável'!H:H,G204,'Renda Variável'!J:J,"V")) *
(VLOOKUP(G204,Tabela1[],2,0) -
(SUMIFS('Renda Variável'!Q:Q,'Renda Variável'!H:H,G204,'Renda Variável'!J:J,"C")/SUMIFS('Renda Variável'!M:M,'Renda Variável'!H:H,G204,'Renda Variável'!J:J,"C"))),"")</f>
        <v/>
      </c>
      <c r="R204" s="16">
        <f t="shared" si="8"/>
        <v>204</v>
      </c>
      <c r="S204" s="16" t="str">
        <f>IFERROR(IF('Renda Fixa'!N234&lt;&gt;"",'Renda Fixa'!N234,""),"")</f>
        <v/>
      </c>
      <c r="T204" s="16" t="str">
        <f>IFERROR(IF((SUMIFS('Renda Fixa'!O:O,'Renda Fixa'!N:N,S204,'Renda Fixa'!I:I,"A")-SUMIFS('Renda Fixa'!O:O,'Renda Fixa'!N:N,S204,'Renda Fixa'!I:I,"R"))=0,"",IF(S204="","",IF(COUNTIF('Renda Fixa'!$N$31:N234,S204)&gt;1,"",R204))),"")</f>
        <v/>
      </c>
      <c r="U204" s="16" t="str">
        <f t="shared" si="7"/>
        <v/>
      </c>
      <c r="V204" s="16" t="str" cm="1">
        <f t="array" ref="V204">IFERROR(INDEX(S:S,U204),"")</f>
        <v/>
      </c>
      <c r="W204" s="16" t="str">
        <f>IF(V204&lt;&gt;"",INDEX('Renda Fixa'!J:J,MATCH(V204,'Renda Fixa'!N:N,0)),"")</f>
        <v/>
      </c>
      <c r="X204" s="17" t="str">
        <f>IF(V204&lt;&gt;"",(SUMIFS('Renda Fixa'!O:O,'Renda Fixa'!N:N,V204,'Renda Fixa'!I:I,"A")-SUMIFS('Renda Fixa'!O:O,'Renda Fixa'!N:N,V204,'Renda Fixa'!I:I,"R"))*VLOOKUP(V204,Tabela2[],2,0),"")</f>
        <v/>
      </c>
      <c r="Y204" s="2" t="str">
        <f>IF(
V204&lt;&gt;"",
(SUMIFS('Renda Fixa'!O:O,'Renda Fixa'!N:N,V204,'Renda Fixa'!I:I,"A")-SUMIFS('Renda Fixa'!O:O,'Renda Fixa'!N:N,V204,'Renda Fixa'!I:I,"R")) *
(VLOOKUP(V204,Tabela2[],2,0) -
(SUMIFS('Renda Fixa'!S:S,'Renda Fixa'!N:N,V204,'Renda Fixa'!I:I,"A")/SUMIFS('Renda Fixa'!O:O,'Renda Fixa'!N:N,V204,'Renda Fixa'!I:I,"A"))),"")</f>
        <v/>
      </c>
    </row>
    <row r="205" spans="3:25" x14ac:dyDescent="0.25">
      <c r="C205" s="16">
        <v>205</v>
      </c>
      <c r="D205" s="16" t="str">
        <f>IFERROR(IF('Renda Variável'!H231&lt;&gt;"",'Renda Variável'!H231,""),"")</f>
        <v/>
      </c>
      <c r="E205" s="16" t="str">
        <f>IFERROR(IF((SUMIFS('Renda Variável'!M:M,'Renda Variável'!H:H,D205,'Renda Variável'!J:J,"C")-SUMIFS('Renda Variável'!M:M,'Renda Variável'!H:H,D205,'Renda Variável'!J:J,"V"))=0,"",IF(D205="","",IF(COUNTIF('Renda Variável'!$H$27:H231,D205)&gt;1,"",C205))),"")</f>
        <v/>
      </c>
      <c r="F205" s="16" t="str">
        <f t="shared" si="6"/>
        <v/>
      </c>
      <c r="G205" s="16" t="str" cm="1">
        <f t="array" ref="G205">IFERROR(INDEX(D:D,F205),"")</f>
        <v/>
      </c>
      <c r="H205" s="16" t="str">
        <f>IF(G205&lt;&gt;"",VLOOKUP(G205,'Renda Variável'!H:I,2,0),"")</f>
        <v/>
      </c>
      <c r="I205" s="17" t="str">
        <f>IF(G205&lt;&gt;"",(SUMIFS('Renda Variável'!M:M,'Renda Variável'!H:H,G205,'Renda Variável'!J:J,"C")-SUMIFS('Renda Variável'!M:M,'Renda Variável'!H:H,G205,'Renda Variável'!J:J,"V"))*VLOOKUP(G205,Tabela1[],2,0),"")</f>
        <v/>
      </c>
      <c r="J205" s="17" t="str">
        <f>IF(
G205&lt;&gt;"",
(SUMIFS('Renda Variável'!M:M,'Renda Variável'!H:H,G205,'Renda Variável'!J:J,"C")-SUMIFS('Renda Variável'!M:M,'Renda Variável'!H:H,G205,'Renda Variável'!J:J,"V")) *
(VLOOKUP(G205,Tabela1[],2,0) -
(SUMIFS('Renda Variável'!Q:Q,'Renda Variável'!H:H,G205,'Renda Variável'!J:J,"C")/SUMIFS('Renda Variável'!M:M,'Renda Variável'!H:H,G205,'Renda Variável'!J:J,"C"))),"")</f>
        <v/>
      </c>
      <c r="R205" s="16">
        <f t="shared" si="8"/>
        <v>205</v>
      </c>
      <c r="S205" s="16" t="str">
        <f>IFERROR(IF('Renda Fixa'!N235&lt;&gt;"",'Renda Fixa'!N235,""),"")</f>
        <v/>
      </c>
      <c r="T205" s="16" t="str">
        <f>IFERROR(IF((SUMIFS('Renda Fixa'!O:O,'Renda Fixa'!N:N,S205,'Renda Fixa'!I:I,"A")-SUMIFS('Renda Fixa'!O:O,'Renda Fixa'!N:N,S205,'Renda Fixa'!I:I,"R"))=0,"",IF(S205="","",IF(COUNTIF('Renda Fixa'!$N$31:N235,S205)&gt;1,"",R205))),"")</f>
        <v/>
      </c>
      <c r="U205" s="16" t="str">
        <f t="shared" si="7"/>
        <v/>
      </c>
      <c r="V205" s="16" t="str" cm="1">
        <f t="array" ref="V205">IFERROR(INDEX(S:S,U205),"")</f>
        <v/>
      </c>
      <c r="W205" s="16" t="str">
        <f>IF(V205&lt;&gt;"",INDEX('Renda Fixa'!J:J,MATCH(V205,'Renda Fixa'!N:N,0)),"")</f>
        <v/>
      </c>
      <c r="X205" s="17" t="str">
        <f>IF(V205&lt;&gt;"",(SUMIFS('Renda Fixa'!O:O,'Renda Fixa'!N:N,V205,'Renda Fixa'!I:I,"A")-SUMIFS('Renda Fixa'!O:O,'Renda Fixa'!N:N,V205,'Renda Fixa'!I:I,"R"))*VLOOKUP(V205,Tabela2[],2,0),"")</f>
        <v/>
      </c>
      <c r="Y205" s="2" t="str">
        <f>IF(
V205&lt;&gt;"",
(SUMIFS('Renda Fixa'!O:O,'Renda Fixa'!N:N,V205,'Renda Fixa'!I:I,"A")-SUMIFS('Renda Fixa'!O:O,'Renda Fixa'!N:N,V205,'Renda Fixa'!I:I,"R")) *
(VLOOKUP(V205,Tabela2[],2,0) -
(SUMIFS('Renda Fixa'!S:S,'Renda Fixa'!N:N,V205,'Renda Fixa'!I:I,"A")/SUMIFS('Renda Fixa'!O:O,'Renda Fixa'!N:N,V205,'Renda Fixa'!I:I,"A"))),"")</f>
        <v/>
      </c>
    </row>
    <row r="206" spans="3:25" x14ac:dyDescent="0.25">
      <c r="C206" s="16">
        <v>206</v>
      </c>
      <c r="D206" s="16" t="str">
        <f>IFERROR(IF('Renda Variável'!H232&lt;&gt;"",'Renda Variável'!H232,""),"")</f>
        <v/>
      </c>
      <c r="E206" s="16" t="str">
        <f>IFERROR(IF((SUMIFS('Renda Variável'!M:M,'Renda Variável'!H:H,D206,'Renda Variável'!J:J,"C")-SUMIFS('Renda Variável'!M:M,'Renda Variável'!H:H,D206,'Renda Variável'!J:J,"V"))=0,"",IF(D206="","",IF(COUNTIF('Renda Variável'!$H$27:H232,D206)&gt;1,"",C206))),"")</f>
        <v/>
      </c>
      <c r="F206" s="16" t="str">
        <f t="shared" si="6"/>
        <v/>
      </c>
      <c r="G206" s="16" t="str" cm="1">
        <f t="array" ref="G206">IFERROR(INDEX(D:D,F206),"")</f>
        <v/>
      </c>
      <c r="H206" s="16" t="str">
        <f>IF(G206&lt;&gt;"",VLOOKUP(G206,'Renda Variável'!H:I,2,0),"")</f>
        <v/>
      </c>
      <c r="I206" s="17" t="str">
        <f>IF(G206&lt;&gt;"",(SUMIFS('Renda Variável'!M:M,'Renda Variável'!H:H,G206,'Renda Variável'!J:J,"C")-SUMIFS('Renda Variável'!M:M,'Renda Variável'!H:H,G206,'Renda Variável'!J:J,"V"))*VLOOKUP(G206,Tabela1[],2,0),"")</f>
        <v/>
      </c>
      <c r="J206" s="17" t="str">
        <f>IF(
G206&lt;&gt;"",
(SUMIFS('Renda Variável'!M:M,'Renda Variável'!H:H,G206,'Renda Variável'!J:J,"C")-SUMIFS('Renda Variável'!M:M,'Renda Variável'!H:H,G206,'Renda Variável'!J:J,"V")) *
(VLOOKUP(G206,Tabela1[],2,0) -
(SUMIFS('Renda Variável'!Q:Q,'Renda Variável'!H:H,G206,'Renda Variável'!J:J,"C")/SUMIFS('Renda Variável'!M:M,'Renda Variável'!H:H,G206,'Renda Variável'!J:J,"C"))),"")</f>
        <v/>
      </c>
      <c r="R206" s="16">
        <f t="shared" si="8"/>
        <v>206</v>
      </c>
      <c r="S206" s="16" t="str">
        <f>IFERROR(IF('Renda Fixa'!N236&lt;&gt;"",'Renda Fixa'!N236,""),"")</f>
        <v/>
      </c>
      <c r="T206" s="16" t="str">
        <f>IFERROR(IF((SUMIFS('Renda Fixa'!O:O,'Renda Fixa'!N:N,S206,'Renda Fixa'!I:I,"A")-SUMIFS('Renda Fixa'!O:O,'Renda Fixa'!N:N,S206,'Renda Fixa'!I:I,"R"))=0,"",IF(S206="","",IF(COUNTIF('Renda Fixa'!$N$31:N236,S206)&gt;1,"",R206))),"")</f>
        <v/>
      </c>
      <c r="U206" s="16" t="str">
        <f t="shared" si="7"/>
        <v/>
      </c>
      <c r="V206" s="16" t="str" cm="1">
        <f t="array" ref="V206">IFERROR(INDEX(S:S,U206),"")</f>
        <v/>
      </c>
      <c r="W206" s="16" t="str">
        <f>IF(V206&lt;&gt;"",INDEX('Renda Fixa'!J:J,MATCH(V206,'Renda Fixa'!N:N,0)),"")</f>
        <v/>
      </c>
      <c r="X206" s="17" t="str">
        <f>IF(V206&lt;&gt;"",(SUMIFS('Renda Fixa'!O:O,'Renda Fixa'!N:N,V206,'Renda Fixa'!I:I,"A")-SUMIFS('Renda Fixa'!O:O,'Renda Fixa'!N:N,V206,'Renda Fixa'!I:I,"R"))*VLOOKUP(V206,Tabela2[],2,0),"")</f>
        <v/>
      </c>
      <c r="Y206" s="2" t="str">
        <f>IF(
V206&lt;&gt;"",
(SUMIFS('Renda Fixa'!O:O,'Renda Fixa'!N:N,V206,'Renda Fixa'!I:I,"A")-SUMIFS('Renda Fixa'!O:O,'Renda Fixa'!N:N,V206,'Renda Fixa'!I:I,"R")) *
(VLOOKUP(V206,Tabela2[],2,0) -
(SUMIFS('Renda Fixa'!S:S,'Renda Fixa'!N:N,V206,'Renda Fixa'!I:I,"A")/SUMIFS('Renda Fixa'!O:O,'Renda Fixa'!N:N,V206,'Renda Fixa'!I:I,"A"))),"")</f>
        <v/>
      </c>
    </row>
    <row r="207" spans="3:25" x14ac:dyDescent="0.25">
      <c r="C207" s="16">
        <v>207</v>
      </c>
      <c r="D207" s="16" t="str">
        <f>IFERROR(IF('Renda Variável'!H233&lt;&gt;"",'Renda Variável'!H233,""),"")</f>
        <v/>
      </c>
      <c r="E207" s="16" t="str">
        <f>IFERROR(IF((SUMIFS('Renda Variável'!M:M,'Renda Variável'!H:H,D207,'Renda Variável'!J:J,"C")-SUMIFS('Renda Variável'!M:M,'Renda Variável'!H:H,D207,'Renda Variável'!J:J,"V"))=0,"",IF(D207="","",IF(COUNTIF('Renda Variável'!$H$27:H233,D207)&gt;1,"",C207))),"")</f>
        <v/>
      </c>
      <c r="F207" s="16" t="str">
        <f t="shared" si="6"/>
        <v/>
      </c>
      <c r="G207" s="16" t="str" cm="1">
        <f t="array" ref="G207">IFERROR(INDEX(D:D,F207),"")</f>
        <v/>
      </c>
      <c r="H207" s="16" t="str">
        <f>IF(G207&lt;&gt;"",VLOOKUP(G207,'Renda Variável'!H:I,2,0),"")</f>
        <v/>
      </c>
      <c r="I207" s="17" t="str">
        <f>IF(G207&lt;&gt;"",(SUMIFS('Renda Variável'!M:M,'Renda Variável'!H:H,G207,'Renda Variável'!J:J,"C")-SUMIFS('Renda Variável'!M:M,'Renda Variável'!H:H,G207,'Renda Variável'!J:J,"V"))*VLOOKUP(G207,Tabela1[],2,0),"")</f>
        <v/>
      </c>
      <c r="J207" s="17" t="str">
        <f>IF(
G207&lt;&gt;"",
(SUMIFS('Renda Variável'!M:M,'Renda Variável'!H:H,G207,'Renda Variável'!J:J,"C")-SUMIFS('Renda Variável'!M:M,'Renda Variável'!H:H,G207,'Renda Variável'!J:J,"V")) *
(VLOOKUP(G207,Tabela1[],2,0) -
(SUMIFS('Renda Variável'!Q:Q,'Renda Variável'!H:H,G207,'Renda Variável'!J:J,"C")/SUMIFS('Renda Variável'!M:M,'Renda Variável'!H:H,G207,'Renda Variável'!J:J,"C"))),"")</f>
        <v/>
      </c>
      <c r="R207" s="16">
        <f t="shared" si="8"/>
        <v>207</v>
      </c>
      <c r="S207" s="16" t="str">
        <f>IFERROR(IF('Renda Fixa'!N237&lt;&gt;"",'Renda Fixa'!N237,""),"")</f>
        <v/>
      </c>
      <c r="T207" s="16" t="str">
        <f>IFERROR(IF((SUMIFS('Renda Fixa'!O:O,'Renda Fixa'!N:N,S207,'Renda Fixa'!I:I,"A")-SUMIFS('Renda Fixa'!O:O,'Renda Fixa'!N:N,S207,'Renda Fixa'!I:I,"R"))=0,"",IF(S207="","",IF(COUNTIF('Renda Fixa'!$N$31:N237,S207)&gt;1,"",R207))),"")</f>
        <v/>
      </c>
      <c r="U207" s="16" t="str">
        <f t="shared" si="7"/>
        <v/>
      </c>
      <c r="V207" s="16" t="str" cm="1">
        <f t="array" ref="V207">IFERROR(INDEX(S:S,U207),"")</f>
        <v/>
      </c>
      <c r="W207" s="16" t="str">
        <f>IF(V207&lt;&gt;"",INDEX('Renda Fixa'!J:J,MATCH(V207,'Renda Fixa'!N:N,0)),"")</f>
        <v/>
      </c>
      <c r="X207" s="17" t="str">
        <f>IF(V207&lt;&gt;"",(SUMIFS('Renda Fixa'!O:O,'Renda Fixa'!N:N,V207,'Renda Fixa'!I:I,"A")-SUMIFS('Renda Fixa'!O:O,'Renda Fixa'!N:N,V207,'Renda Fixa'!I:I,"R"))*VLOOKUP(V207,Tabela2[],2,0),"")</f>
        <v/>
      </c>
      <c r="Y207" s="2" t="str">
        <f>IF(
V207&lt;&gt;"",
(SUMIFS('Renda Fixa'!O:O,'Renda Fixa'!N:N,V207,'Renda Fixa'!I:I,"A")-SUMIFS('Renda Fixa'!O:O,'Renda Fixa'!N:N,V207,'Renda Fixa'!I:I,"R")) *
(VLOOKUP(V207,Tabela2[],2,0) -
(SUMIFS('Renda Fixa'!S:S,'Renda Fixa'!N:N,V207,'Renda Fixa'!I:I,"A")/SUMIFS('Renda Fixa'!O:O,'Renda Fixa'!N:N,V207,'Renda Fixa'!I:I,"A"))),"")</f>
        <v/>
      </c>
    </row>
    <row r="208" spans="3:25" x14ac:dyDescent="0.25">
      <c r="C208" s="16">
        <v>208</v>
      </c>
      <c r="D208" s="16" t="str">
        <f>IFERROR(IF('Renda Variável'!H234&lt;&gt;"",'Renda Variável'!H234,""),"")</f>
        <v/>
      </c>
      <c r="E208" s="16" t="str">
        <f>IFERROR(IF((SUMIFS('Renda Variável'!M:M,'Renda Variável'!H:H,D208,'Renda Variável'!J:J,"C")-SUMIFS('Renda Variável'!M:M,'Renda Variável'!H:H,D208,'Renda Variável'!J:J,"V"))=0,"",IF(D208="","",IF(COUNTIF('Renda Variável'!$H$27:H234,D208)&gt;1,"",C208))),"")</f>
        <v/>
      </c>
      <c r="F208" s="16" t="str">
        <f t="shared" si="6"/>
        <v/>
      </c>
      <c r="G208" s="16" t="str" cm="1">
        <f t="array" ref="G208">IFERROR(INDEX(D:D,F208),"")</f>
        <v/>
      </c>
      <c r="H208" s="16" t="str">
        <f>IF(G208&lt;&gt;"",VLOOKUP(G208,'Renda Variável'!H:I,2,0),"")</f>
        <v/>
      </c>
      <c r="I208" s="17" t="str">
        <f>IF(G208&lt;&gt;"",(SUMIFS('Renda Variável'!M:M,'Renda Variável'!H:H,G208,'Renda Variável'!J:J,"C")-SUMIFS('Renda Variável'!M:M,'Renda Variável'!H:H,G208,'Renda Variável'!J:J,"V"))*VLOOKUP(G208,Tabela1[],2,0),"")</f>
        <v/>
      </c>
      <c r="J208" s="17" t="str">
        <f>IF(
G208&lt;&gt;"",
(SUMIFS('Renda Variável'!M:M,'Renda Variável'!H:H,G208,'Renda Variável'!J:J,"C")-SUMIFS('Renda Variável'!M:M,'Renda Variável'!H:H,G208,'Renda Variável'!J:J,"V")) *
(VLOOKUP(G208,Tabela1[],2,0) -
(SUMIFS('Renda Variável'!Q:Q,'Renda Variável'!H:H,G208,'Renda Variável'!J:J,"C")/SUMIFS('Renda Variável'!M:M,'Renda Variável'!H:H,G208,'Renda Variável'!J:J,"C"))),"")</f>
        <v/>
      </c>
      <c r="R208" s="16">
        <f t="shared" si="8"/>
        <v>208</v>
      </c>
      <c r="S208" s="16" t="str">
        <f>IFERROR(IF('Renda Fixa'!N238&lt;&gt;"",'Renda Fixa'!N238,""),"")</f>
        <v/>
      </c>
      <c r="T208" s="16" t="str">
        <f>IFERROR(IF((SUMIFS('Renda Fixa'!O:O,'Renda Fixa'!N:N,S208,'Renda Fixa'!I:I,"A")-SUMIFS('Renda Fixa'!O:O,'Renda Fixa'!N:N,S208,'Renda Fixa'!I:I,"R"))=0,"",IF(S208="","",IF(COUNTIF('Renda Fixa'!$N$31:N238,S208)&gt;1,"",R208))),"")</f>
        <v/>
      </c>
      <c r="U208" s="16" t="str">
        <f t="shared" si="7"/>
        <v/>
      </c>
      <c r="V208" s="16" t="str" cm="1">
        <f t="array" ref="V208">IFERROR(INDEX(S:S,U208),"")</f>
        <v/>
      </c>
      <c r="W208" s="16" t="str">
        <f>IF(V208&lt;&gt;"",INDEX('Renda Fixa'!J:J,MATCH(V208,'Renda Fixa'!N:N,0)),"")</f>
        <v/>
      </c>
      <c r="X208" s="17" t="str">
        <f>IF(V208&lt;&gt;"",(SUMIFS('Renda Fixa'!O:O,'Renda Fixa'!N:N,V208,'Renda Fixa'!I:I,"A")-SUMIFS('Renda Fixa'!O:O,'Renda Fixa'!N:N,V208,'Renda Fixa'!I:I,"R"))*VLOOKUP(V208,Tabela2[],2,0),"")</f>
        <v/>
      </c>
      <c r="Y208" s="2" t="str">
        <f>IF(
V208&lt;&gt;"",
(SUMIFS('Renda Fixa'!O:O,'Renda Fixa'!N:N,V208,'Renda Fixa'!I:I,"A")-SUMIFS('Renda Fixa'!O:O,'Renda Fixa'!N:N,V208,'Renda Fixa'!I:I,"R")) *
(VLOOKUP(V208,Tabela2[],2,0) -
(SUMIFS('Renda Fixa'!S:S,'Renda Fixa'!N:N,V208,'Renda Fixa'!I:I,"A")/SUMIFS('Renda Fixa'!O:O,'Renda Fixa'!N:N,V208,'Renda Fixa'!I:I,"A"))),"")</f>
        <v/>
      </c>
    </row>
    <row r="209" spans="3:25" x14ac:dyDescent="0.25">
      <c r="C209" s="16">
        <v>209</v>
      </c>
      <c r="D209" s="16" t="str">
        <f>IFERROR(IF('Renda Variável'!H235&lt;&gt;"",'Renda Variável'!H235,""),"")</f>
        <v/>
      </c>
      <c r="E209" s="16" t="str">
        <f>IFERROR(IF((SUMIFS('Renda Variável'!M:M,'Renda Variável'!H:H,D209,'Renda Variável'!J:J,"C")-SUMIFS('Renda Variável'!M:M,'Renda Variável'!H:H,D209,'Renda Variável'!J:J,"V"))=0,"",IF(D209="","",IF(COUNTIF('Renda Variável'!$H$27:H235,D209)&gt;1,"",C209))),"")</f>
        <v/>
      </c>
      <c r="F209" s="16" t="str">
        <f t="shared" si="6"/>
        <v/>
      </c>
      <c r="G209" s="16" t="str" cm="1">
        <f t="array" ref="G209">IFERROR(INDEX(D:D,F209),"")</f>
        <v/>
      </c>
      <c r="H209" s="16" t="str">
        <f>IF(G209&lt;&gt;"",VLOOKUP(G209,'Renda Variável'!H:I,2,0),"")</f>
        <v/>
      </c>
      <c r="I209" s="17" t="str">
        <f>IF(G209&lt;&gt;"",(SUMIFS('Renda Variável'!M:M,'Renda Variável'!H:H,G209,'Renda Variável'!J:J,"C")-SUMIFS('Renda Variável'!M:M,'Renda Variável'!H:H,G209,'Renda Variável'!J:J,"V"))*VLOOKUP(G209,Tabela1[],2,0),"")</f>
        <v/>
      </c>
      <c r="J209" s="17" t="str">
        <f>IF(
G209&lt;&gt;"",
(SUMIFS('Renda Variável'!M:M,'Renda Variável'!H:H,G209,'Renda Variável'!J:J,"C")-SUMIFS('Renda Variável'!M:M,'Renda Variável'!H:H,G209,'Renda Variável'!J:J,"V")) *
(VLOOKUP(G209,Tabela1[],2,0) -
(SUMIFS('Renda Variável'!Q:Q,'Renda Variável'!H:H,G209,'Renda Variável'!J:J,"C")/SUMIFS('Renda Variável'!M:M,'Renda Variável'!H:H,G209,'Renda Variável'!J:J,"C"))),"")</f>
        <v/>
      </c>
      <c r="R209" s="16">
        <f t="shared" si="8"/>
        <v>209</v>
      </c>
      <c r="S209" s="16" t="str">
        <f>IFERROR(IF('Renda Fixa'!N239&lt;&gt;"",'Renda Fixa'!N239,""),"")</f>
        <v/>
      </c>
      <c r="T209" s="16" t="str">
        <f>IFERROR(IF((SUMIFS('Renda Fixa'!O:O,'Renda Fixa'!N:N,S209,'Renda Fixa'!I:I,"A")-SUMIFS('Renda Fixa'!O:O,'Renda Fixa'!N:N,S209,'Renda Fixa'!I:I,"R"))=0,"",IF(S209="","",IF(COUNTIF('Renda Fixa'!$N$31:N239,S209)&gt;1,"",R209))),"")</f>
        <v/>
      </c>
      <c r="U209" s="16" t="str">
        <f t="shared" si="7"/>
        <v/>
      </c>
      <c r="V209" s="16" t="str" cm="1">
        <f t="array" ref="V209">IFERROR(INDEX(S:S,U209),"")</f>
        <v/>
      </c>
      <c r="W209" s="16" t="str">
        <f>IF(V209&lt;&gt;"",INDEX('Renda Fixa'!J:J,MATCH(V209,'Renda Fixa'!N:N,0)),"")</f>
        <v/>
      </c>
      <c r="X209" s="17" t="str">
        <f>IF(V209&lt;&gt;"",(SUMIFS('Renda Fixa'!O:O,'Renda Fixa'!N:N,V209,'Renda Fixa'!I:I,"A")-SUMIFS('Renda Fixa'!O:O,'Renda Fixa'!N:N,V209,'Renda Fixa'!I:I,"R"))*VLOOKUP(V209,Tabela2[],2,0),"")</f>
        <v/>
      </c>
      <c r="Y209" s="2" t="str">
        <f>IF(
V209&lt;&gt;"",
(SUMIFS('Renda Fixa'!O:O,'Renda Fixa'!N:N,V209,'Renda Fixa'!I:I,"A")-SUMIFS('Renda Fixa'!O:O,'Renda Fixa'!N:N,V209,'Renda Fixa'!I:I,"R")) *
(VLOOKUP(V209,Tabela2[],2,0) -
(SUMIFS('Renda Fixa'!S:S,'Renda Fixa'!N:N,V209,'Renda Fixa'!I:I,"A")/SUMIFS('Renda Fixa'!O:O,'Renda Fixa'!N:N,V209,'Renda Fixa'!I:I,"A"))),"")</f>
        <v/>
      </c>
    </row>
    <row r="210" spans="3:25" x14ac:dyDescent="0.25">
      <c r="C210" s="16">
        <v>210</v>
      </c>
      <c r="D210" s="16" t="str">
        <f>IFERROR(IF('Renda Variável'!H236&lt;&gt;"",'Renda Variável'!H236,""),"")</f>
        <v/>
      </c>
      <c r="E210" s="16" t="str">
        <f>IFERROR(IF((SUMIFS('Renda Variável'!M:M,'Renda Variável'!H:H,D210,'Renda Variável'!J:J,"C")-SUMIFS('Renda Variável'!M:M,'Renda Variável'!H:H,D210,'Renda Variável'!J:J,"V"))=0,"",IF(D210="","",IF(COUNTIF('Renda Variável'!$H$27:H236,D210)&gt;1,"",C210))),"")</f>
        <v/>
      </c>
      <c r="F210" s="16" t="str">
        <f t="shared" si="6"/>
        <v/>
      </c>
      <c r="G210" s="16" t="str" cm="1">
        <f t="array" ref="G210">IFERROR(INDEX(D:D,F210),"")</f>
        <v/>
      </c>
      <c r="H210" s="16" t="str">
        <f>IF(G210&lt;&gt;"",VLOOKUP(G210,'Renda Variável'!H:I,2,0),"")</f>
        <v/>
      </c>
      <c r="I210" s="17" t="str">
        <f>IF(G210&lt;&gt;"",(SUMIFS('Renda Variável'!M:M,'Renda Variável'!H:H,G210,'Renda Variável'!J:J,"C")-SUMIFS('Renda Variável'!M:M,'Renda Variável'!H:H,G210,'Renda Variável'!J:J,"V"))*VLOOKUP(G210,Tabela1[],2,0),"")</f>
        <v/>
      </c>
      <c r="J210" s="17" t="str">
        <f>IF(
G210&lt;&gt;"",
(SUMIFS('Renda Variável'!M:M,'Renda Variável'!H:H,G210,'Renda Variável'!J:J,"C")-SUMIFS('Renda Variável'!M:M,'Renda Variável'!H:H,G210,'Renda Variável'!J:J,"V")) *
(VLOOKUP(G210,Tabela1[],2,0) -
(SUMIFS('Renda Variável'!Q:Q,'Renda Variável'!H:H,G210,'Renda Variável'!J:J,"C")/SUMIFS('Renda Variável'!M:M,'Renda Variável'!H:H,G210,'Renda Variável'!J:J,"C"))),"")</f>
        <v/>
      </c>
      <c r="R210" s="16">
        <f t="shared" si="8"/>
        <v>210</v>
      </c>
      <c r="S210" s="16" t="str">
        <f>IFERROR(IF('Renda Fixa'!N240&lt;&gt;"",'Renda Fixa'!N240,""),"")</f>
        <v/>
      </c>
      <c r="T210" s="16" t="str">
        <f>IFERROR(IF((SUMIFS('Renda Fixa'!O:O,'Renda Fixa'!N:N,S210,'Renda Fixa'!I:I,"A")-SUMIFS('Renda Fixa'!O:O,'Renda Fixa'!N:N,S210,'Renda Fixa'!I:I,"R"))=0,"",IF(S210="","",IF(COUNTIF('Renda Fixa'!$N$31:N240,S210)&gt;1,"",R210))),"")</f>
        <v/>
      </c>
      <c r="U210" s="16" t="str">
        <f t="shared" si="7"/>
        <v/>
      </c>
      <c r="V210" s="16" t="str" cm="1">
        <f t="array" ref="V210">IFERROR(INDEX(S:S,U210),"")</f>
        <v/>
      </c>
      <c r="W210" s="16" t="str">
        <f>IF(V210&lt;&gt;"",INDEX('Renda Fixa'!J:J,MATCH(V210,'Renda Fixa'!N:N,0)),"")</f>
        <v/>
      </c>
      <c r="X210" s="17" t="str">
        <f>IF(V210&lt;&gt;"",(SUMIFS('Renda Fixa'!O:O,'Renda Fixa'!N:N,V210,'Renda Fixa'!I:I,"A")-SUMIFS('Renda Fixa'!O:O,'Renda Fixa'!N:N,V210,'Renda Fixa'!I:I,"R"))*VLOOKUP(V210,Tabela2[],2,0),"")</f>
        <v/>
      </c>
      <c r="Y210" s="2" t="str">
        <f>IF(
V210&lt;&gt;"",
(SUMIFS('Renda Fixa'!O:O,'Renda Fixa'!N:N,V210,'Renda Fixa'!I:I,"A")-SUMIFS('Renda Fixa'!O:O,'Renda Fixa'!N:N,V210,'Renda Fixa'!I:I,"R")) *
(VLOOKUP(V210,Tabela2[],2,0) -
(SUMIFS('Renda Fixa'!S:S,'Renda Fixa'!N:N,V210,'Renda Fixa'!I:I,"A")/SUMIFS('Renda Fixa'!O:O,'Renda Fixa'!N:N,V210,'Renda Fixa'!I:I,"A"))),"")</f>
        <v/>
      </c>
    </row>
    <row r="211" spans="3:25" x14ac:dyDescent="0.25">
      <c r="C211" s="16">
        <v>211</v>
      </c>
      <c r="D211" s="16" t="str">
        <f>IFERROR(IF('Renda Variável'!H237&lt;&gt;"",'Renda Variável'!H237,""),"")</f>
        <v/>
      </c>
      <c r="E211" s="16" t="str">
        <f>IFERROR(IF((SUMIFS('Renda Variável'!M:M,'Renda Variável'!H:H,D211,'Renda Variável'!J:J,"C")-SUMIFS('Renda Variável'!M:M,'Renda Variável'!H:H,D211,'Renda Variável'!J:J,"V"))=0,"",IF(D211="","",IF(COUNTIF('Renda Variável'!$H$27:H237,D211)&gt;1,"",C211))),"")</f>
        <v/>
      </c>
      <c r="F211" s="16" t="str">
        <f t="shared" si="6"/>
        <v/>
      </c>
      <c r="G211" s="16" t="str" cm="1">
        <f t="array" ref="G211">IFERROR(INDEX(D:D,F211),"")</f>
        <v/>
      </c>
      <c r="H211" s="16" t="str">
        <f>IF(G211&lt;&gt;"",VLOOKUP(G211,'Renda Variável'!H:I,2,0),"")</f>
        <v/>
      </c>
      <c r="I211" s="17" t="str">
        <f>IF(G211&lt;&gt;"",(SUMIFS('Renda Variável'!M:M,'Renda Variável'!H:H,G211,'Renda Variável'!J:J,"C")-SUMIFS('Renda Variável'!M:M,'Renda Variável'!H:H,G211,'Renda Variável'!J:J,"V"))*VLOOKUP(G211,Tabela1[],2,0),"")</f>
        <v/>
      </c>
      <c r="J211" s="17" t="str">
        <f>IF(
G211&lt;&gt;"",
(SUMIFS('Renda Variável'!M:M,'Renda Variável'!H:H,G211,'Renda Variável'!J:J,"C")-SUMIFS('Renda Variável'!M:M,'Renda Variável'!H:H,G211,'Renda Variável'!J:J,"V")) *
(VLOOKUP(G211,Tabela1[],2,0) -
(SUMIFS('Renda Variável'!Q:Q,'Renda Variável'!H:H,G211,'Renda Variável'!J:J,"C")/SUMIFS('Renda Variável'!M:M,'Renda Variável'!H:H,G211,'Renda Variável'!J:J,"C"))),"")</f>
        <v/>
      </c>
      <c r="R211" s="16">
        <f t="shared" si="8"/>
        <v>211</v>
      </c>
      <c r="S211" s="16" t="str">
        <f>IFERROR(IF('Renda Fixa'!N241&lt;&gt;"",'Renda Fixa'!N241,""),"")</f>
        <v/>
      </c>
      <c r="T211" s="16" t="str">
        <f>IFERROR(IF((SUMIFS('Renda Fixa'!O:O,'Renda Fixa'!N:N,S211,'Renda Fixa'!I:I,"A")-SUMIFS('Renda Fixa'!O:O,'Renda Fixa'!N:N,S211,'Renda Fixa'!I:I,"R"))=0,"",IF(S211="","",IF(COUNTIF('Renda Fixa'!$N$31:N241,S211)&gt;1,"",R211))),"")</f>
        <v/>
      </c>
      <c r="U211" s="16" t="str">
        <f t="shared" si="7"/>
        <v/>
      </c>
      <c r="V211" s="16" t="str" cm="1">
        <f t="array" ref="V211">IFERROR(INDEX(S:S,U211),"")</f>
        <v/>
      </c>
      <c r="W211" s="16" t="str">
        <f>IF(V211&lt;&gt;"",INDEX('Renda Fixa'!J:J,MATCH(V211,'Renda Fixa'!N:N,0)),"")</f>
        <v/>
      </c>
      <c r="X211" s="17" t="str">
        <f>IF(V211&lt;&gt;"",(SUMIFS('Renda Fixa'!O:O,'Renda Fixa'!N:N,V211,'Renda Fixa'!I:I,"A")-SUMIFS('Renda Fixa'!O:O,'Renda Fixa'!N:N,V211,'Renda Fixa'!I:I,"R"))*VLOOKUP(V211,Tabela2[],2,0),"")</f>
        <v/>
      </c>
      <c r="Y211" s="2" t="str">
        <f>IF(
V211&lt;&gt;"",
(SUMIFS('Renda Fixa'!O:O,'Renda Fixa'!N:N,V211,'Renda Fixa'!I:I,"A")-SUMIFS('Renda Fixa'!O:O,'Renda Fixa'!N:N,V211,'Renda Fixa'!I:I,"R")) *
(VLOOKUP(V211,Tabela2[],2,0) -
(SUMIFS('Renda Fixa'!S:S,'Renda Fixa'!N:N,V211,'Renda Fixa'!I:I,"A")/SUMIFS('Renda Fixa'!O:O,'Renda Fixa'!N:N,V211,'Renda Fixa'!I:I,"A"))),"")</f>
        <v/>
      </c>
    </row>
    <row r="212" spans="3:25" x14ac:dyDescent="0.25">
      <c r="C212" s="16">
        <v>212</v>
      </c>
      <c r="D212" s="16" t="str">
        <f>IFERROR(IF('Renda Variável'!H238&lt;&gt;"",'Renda Variável'!H238,""),"")</f>
        <v/>
      </c>
      <c r="E212" s="16" t="str">
        <f>IFERROR(IF((SUMIFS('Renda Variável'!M:M,'Renda Variável'!H:H,D212,'Renda Variável'!J:J,"C")-SUMIFS('Renda Variável'!M:M,'Renda Variável'!H:H,D212,'Renda Variável'!J:J,"V"))=0,"",IF(D212="","",IF(COUNTIF('Renda Variável'!$H$27:H238,D212)&gt;1,"",C212))),"")</f>
        <v/>
      </c>
      <c r="F212" s="16" t="str">
        <f t="shared" si="6"/>
        <v/>
      </c>
      <c r="G212" s="16" t="str" cm="1">
        <f t="array" ref="G212">IFERROR(INDEX(D:D,F212),"")</f>
        <v/>
      </c>
      <c r="H212" s="16" t="str">
        <f>IF(G212&lt;&gt;"",VLOOKUP(G212,'Renda Variável'!H:I,2,0),"")</f>
        <v/>
      </c>
      <c r="I212" s="17" t="str">
        <f>IF(G212&lt;&gt;"",(SUMIFS('Renda Variável'!M:M,'Renda Variável'!H:H,G212,'Renda Variável'!J:J,"C")-SUMIFS('Renda Variável'!M:M,'Renda Variável'!H:H,G212,'Renda Variável'!J:J,"V"))*VLOOKUP(G212,Tabela1[],2,0),"")</f>
        <v/>
      </c>
      <c r="J212" s="17" t="str">
        <f>IF(
G212&lt;&gt;"",
(SUMIFS('Renda Variável'!M:M,'Renda Variável'!H:H,G212,'Renda Variável'!J:J,"C")-SUMIFS('Renda Variável'!M:M,'Renda Variável'!H:H,G212,'Renda Variável'!J:J,"V")) *
(VLOOKUP(G212,Tabela1[],2,0) -
(SUMIFS('Renda Variável'!Q:Q,'Renda Variável'!H:H,G212,'Renda Variável'!J:J,"C")/SUMIFS('Renda Variável'!M:M,'Renda Variável'!H:H,G212,'Renda Variável'!J:J,"C"))),"")</f>
        <v/>
      </c>
      <c r="R212" s="16">
        <f t="shared" si="8"/>
        <v>212</v>
      </c>
      <c r="S212" s="16" t="str">
        <f>IFERROR(IF('Renda Fixa'!N242&lt;&gt;"",'Renda Fixa'!N242,""),"")</f>
        <v/>
      </c>
      <c r="T212" s="16" t="str">
        <f>IFERROR(IF((SUMIFS('Renda Fixa'!O:O,'Renda Fixa'!N:N,S212,'Renda Fixa'!I:I,"A")-SUMIFS('Renda Fixa'!O:O,'Renda Fixa'!N:N,S212,'Renda Fixa'!I:I,"R"))=0,"",IF(S212="","",IF(COUNTIF('Renda Fixa'!$N$31:N242,S212)&gt;1,"",R212))),"")</f>
        <v/>
      </c>
      <c r="U212" s="16" t="str">
        <f t="shared" si="7"/>
        <v/>
      </c>
      <c r="V212" s="16" t="str" cm="1">
        <f t="array" ref="V212">IFERROR(INDEX(S:S,U212),"")</f>
        <v/>
      </c>
      <c r="W212" s="16" t="str">
        <f>IF(V212&lt;&gt;"",INDEX('Renda Fixa'!J:J,MATCH(V212,'Renda Fixa'!N:N,0)),"")</f>
        <v/>
      </c>
      <c r="X212" s="17" t="str">
        <f>IF(V212&lt;&gt;"",(SUMIFS('Renda Fixa'!O:O,'Renda Fixa'!N:N,V212,'Renda Fixa'!I:I,"A")-SUMIFS('Renda Fixa'!O:O,'Renda Fixa'!N:N,V212,'Renda Fixa'!I:I,"R"))*VLOOKUP(V212,Tabela2[],2,0),"")</f>
        <v/>
      </c>
      <c r="Y212" s="2" t="str">
        <f>IF(
V212&lt;&gt;"",
(SUMIFS('Renda Fixa'!O:O,'Renda Fixa'!N:N,V212,'Renda Fixa'!I:I,"A")-SUMIFS('Renda Fixa'!O:O,'Renda Fixa'!N:N,V212,'Renda Fixa'!I:I,"R")) *
(VLOOKUP(V212,Tabela2[],2,0) -
(SUMIFS('Renda Fixa'!S:S,'Renda Fixa'!N:N,V212,'Renda Fixa'!I:I,"A")/SUMIFS('Renda Fixa'!O:O,'Renda Fixa'!N:N,V212,'Renda Fixa'!I:I,"A"))),"")</f>
        <v/>
      </c>
    </row>
    <row r="213" spans="3:25" x14ac:dyDescent="0.25">
      <c r="C213" s="16">
        <v>213</v>
      </c>
      <c r="D213" s="16" t="str">
        <f>IFERROR(IF('Renda Variável'!H239&lt;&gt;"",'Renda Variável'!H239,""),"")</f>
        <v/>
      </c>
      <c r="E213" s="16" t="str">
        <f>IFERROR(IF((SUMIFS('Renda Variável'!M:M,'Renda Variável'!H:H,D213,'Renda Variável'!J:J,"C")-SUMIFS('Renda Variável'!M:M,'Renda Variável'!H:H,D213,'Renda Variável'!J:J,"V"))=0,"",IF(D213="","",IF(COUNTIF('Renda Variável'!$H$27:H239,D213)&gt;1,"",C213))),"")</f>
        <v/>
      </c>
      <c r="F213" s="16" t="str">
        <f t="shared" si="6"/>
        <v/>
      </c>
      <c r="G213" s="16" t="str" cm="1">
        <f t="array" ref="G213">IFERROR(INDEX(D:D,F213),"")</f>
        <v/>
      </c>
      <c r="H213" s="16" t="str">
        <f>IF(G213&lt;&gt;"",VLOOKUP(G213,'Renda Variável'!H:I,2,0),"")</f>
        <v/>
      </c>
      <c r="I213" s="17" t="str">
        <f>IF(G213&lt;&gt;"",(SUMIFS('Renda Variável'!M:M,'Renda Variável'!H:H,G213,'Renda Variável'!J:J,"C")-SUMIFS('Renda Variável'!M:M,'Renda Variável'!H:H,G213,'Renda Variável'!J:J,"V"))*VLOOKUP(G213,Tabela1[],2,0),"")</f>
        <v/>
      </c>
      <c r="J213" s="17" t="str">
        <f>IF(
G213&lt;&gt;"",
(SUMIFS('Renda Variável'!M:M,'Renda Variável'!H:H,G213,'Renda Variável'!J:J,"C")-SUMIFS('Renda Variável'!M:M,'Renda Variável'!H:H,G213,'Renda Variável'!J:J,"V")) *
(VLOOKUP(G213,Tabela1[],2,0) -
(SUMIFS('Renda Variável'!Q:Q,'Renda Variável'!H:H,G213,'Renda Variável'!J:J,"C")/SUMIFS('Renda Variável'!M:M,'Renda Variável'!H:H,G213,'Renda Variável'!J:J,"C"))),"")</f>
        <v/>
      </c>
      <c r="R213" s="16">
        <f t="shared" si="8"/>
        <v>213</v>
      </c>
      <c r="S213" s="16" t="str">
        <f>IFERROR(IF('Renda Fixa'!N243&lt;&gt;"",'Renda Fixa'!N243,""),"")</f>
        <v/>
      </c>
      <c r="T213" s="16" t="str">
        <f>IFERROR(IF((SUMIFS('Renda Fixa'!O:O,'Renda Fixa'!N:N,S213,'Renda Fixa'!I:I,"A")-SUMIFS('Renda Fixa'!O:O,'Renda Fixa'!N:N,S213,'Renda Fixa'!I:I,"R"))=0,"",IF(S213="","",IF(COUNTIF('Renda Fixa'!$N$31:N243,S213)&gt;1,"",R213))),"")</f>
        <v/>
      </c>
      <c r="U213" s="16" t="str">
        <f t="shared" si="7"/>
        <v/>
      </c>
      <c r="V213" s="16" t="str" cm="1">
        <f t="array" ref="V213">IFERROR(INDEX(S:S,U213),"")</f>
        <v/>
      </c>
      <c r="W213" s="16" t="str">
        <f>IF(V213&lt;&gt;"",INDEX('Renda Fixa'!J:J,MATCH(V213,'Renda Fixa'!N:N,0)),"")</f>
        <v/>
      </c>
      <c r="X213" s="17" t="str">
        <f>IF(V213&lt;&gt;"",(SUMIFS('Renda Fixa'!O:O,'Renda Fixa'!N:N,V213,'Renda Fixa'!I:I,"A")-SUMIFS('Renda Fixa'!O:O,'Renda Fixa'!N:N,V213,'Renda Fixa'!I:I,"R"))*VLOOKUP(V213,Tabela2[],2,0),"")</f>
        <v/>
      </c>
      <c r="Y213" s="2" t="str">
        <f>IF(
V213&lt;&gt;"",
(SUMIFS('Renda Fixa'!O:O,'Renda Fixa'!N:N,V213,'Renda Fixa'!I:I,"A")-SUMIFS('Renda Fixa'!O:O,'Renda Fixa'!N:N,V213,'Renda Fixa'!I:I,"R")) *
(VLOOKUP(V213,Tabela2[],2,0) -
(SUMIFS('Renda Fixa'!S:S,'Renda Fixa'!N:N,V213,'Renda Fixa'!I:I,"A")/SUMIFS('Renda Fixa'!O:O,'Renda Fixa'!N:N,V213,'Renda Fixa'!I:I,"A"))),"")</f>
        <v/>
      </c>
    </row>
    <row r="214" spans="3:25" x14ac:dyDescent="0.25">
      <c r="C214" s="16">
        <v>214</v>
      </c>
      <c r="D214" s="16" t="str">
        <f>IFERROR(IF('Renda Variável'!H240&lt;&gt;"",'Renda Variável'!H240,""),"")</f>
        <v/>
      </c>
      <c r="E214" s="16" t="str">
        <f>IFERROR(IF((SUMIFS('Renda Variável'!M:M,'Renda Variável'!H:H,D214,'Renda Variável'!J:J,"C")-SUMIFS('Renda Variável'!M:M,'Renda Variável'!H:H,D214,'Renda Variável'!J:J,"V"))=0,"",IF(D214="","",IF(COUNTIF('Renda Variável'!$H$27:H240,D214)&gt;1,"",C214))),"")</f>
        <v/>
      </c>
      <c r="F214" s="16" t="str">
        <f t="shared" si="6"/>
        <v/>
      </c>
      <c r="G214" s="16" t="str" cm="1">
        <f t="array" ref="G214">IFERROR(INDEX(D:D,F214),"")</f>
        <v/>
      </c>
      <c r="H214" s="16" t="str">
        <f>IF(G214&lt;&gt;"",VLOOKUP(G214,'Renda Variável'!H:I,2,0),"")</f>
        <v/>
      </c>
      <c r="I214" s="17" t="str">
        <f>IF(G214&lt;&gt;"",(SUMIFS('Renda Variável'!M:M,'Renda Variável'!H:H,G214,'Renda Variável'!J:J,"C")-SUMIFS('Renda Variável'!M:M,'Renda Variável'!H:H,G214,'Renda Variável'!J:J,"V"))*VLOOKUP(G214,Tabela1[],2,0),"")</f>
        <v/>
      </c>
      <c r="J214" s="17" t="str">
        <f>IF(
G214&lt;&gt;"",
(SUMIFS('Renda Variável'!M:M,'Renda Variável'!H:H,G214,'Renda Variável'!J:J,"C")-SUMIFS('Renda Variável'!M:M,'Renda Variável'!H:H,G214,'Renda Variável'!J:J,"V")) *
(VLOOKUP(G214,Tabela1[],2,0) -
(SUMIFS('Renda Variável'!Q:Q,'Renda Variável'!H:H,G214,'Renda Variável'!J:J,"C")/SUMIFS('Renda Variável'!M:M,'Renda Variável'!H:H,G214,'Renda Variável'!J:J,"C"))),"")</f>
        <v/>
      </c>
      <c r="R214" s="16">
        <f t="shared" si="8"/>
        <v>214</v>
      </c>
      <c r="S214" s="16" t="str">
        <f>IFERROR(IF('Renda Fixa'!N244&lt;&gt;"",'Renda Fixa'!N244,""),"")</f>
        <v/>
      </c>
      <c r="T214" s="16" t="str">
        <f>IFERROR(IF((SUMIFS('Renda Fixa'!O:O,'Renda Fixa'!N:N,S214,'Renda Fixa'!I:I,"A")-SUMIFS('Renda Fixa'!O:O,'Renda Fixa'!N:N,S214,'Renda Fixa'!I:I,"R"))=0,"",IF(S214="","",IF(COUNTIF('Renda Fixa'!$N$31:N244,S214)&gt;1,"",R214))),"")</f>
        <v/>
      </c>
      <c r="U214" s="16" t="str">
        <f t="shared" si="7"/>
        <v/>
      </c>
      <c r="V214" s="16" t="str" cm="1">
        <f t="array" ref="V214">IFERROR(INDEX(S:S,U214),"")</f>
        <v/>
      </c>
      <c r="W214" s="16" t="str">
        <f>IF(V214&lt;&gt;"",INDEX('Renda Fixa'!J:J,MATCH(V214,'Renda Fixa'!N:N,0)),"")</f>
        <v/>
      </c>
      <c r="X214" s="17" t="str">
        <f>IF(V214&lt;&gt;"",(SUMIFS('Renda Fixa'!O:O,'Renda Fixa'!N:N,V214,'Renda Fixa'!I:I,"A")-SUMIFS('Renda Fixa'!O:O,'Renda Fixa'!N:N,V214,'Renda Fixa'!I:I,"R"))*VLOOKUP(V214,Tabela2[],2,0),"")</f>
        <v/>
      </c>
      <c r="Y214" s="2" t="str">
        <f>IF(
V214&lt;&gt;"",
(SUMIFS('Renda Fixa'!O:O,'Renda Fixa'!N:N,V214,'Renda Fixa'!I:I,"A")-SUMIFS('Renda Fixa'!O:O,'Renda Fixa'!N:N,V214,'Renda Fixa'!I:I,"R")) *
(VLOOKUP(V214,Tabela2[],2,0) -
(SUMIFS('Renda Fixa'!S:S,'Renda Fixa'!N:N,V214,'Renda Fixa'!I:I,"A")/SUMIFS('Renda Fixa'!O:O,'Renda Fixa'!N:N,V214,'Renda Fixa'!I:I,"A"))),"")</f>
        <v/>
      </c>
    </row>
    <row r="215" spans="3:25" x14ac:dyDescent="0.25">
      <c r="C215" s="16">
        <v>215</v>
      </c>
      <c r="D215" s="16" t="str">
        <f>IFERROR(IF('Renda Variável'!H241&lt;&gt;"",'Renda Variável'!H241,""),"")</f>
        <v/>
      </c>
      <c r="E215" s="16" t="str">
        <f>IFERROR(IF((SUMIFS('Renda Variável'!M:M,'Renda Variável'!H:H,D215,'Renda Variável'!J:J,"C")-SUMIFS('Renda Variável'!M:M,'Renda Variável'!H:H,D215,'Renda Variável'!J:J,"V"))=0,"",IF(D215="","",IF(COUNTIF('Renda Variável'!$H$27:H241,D215)&gt;1,"",C215))),"")</f>
        <v/>
      </c>
      <c r="F215" s="16" t="str">
        <f t="shared" si="6"/>
        <v/>
      </c>
      <c r="G215" s="16" t="str" cm="1">
        <f t="array" ref="G215">IFERROR(INDEX(D:D,F215),"")</f>
        <v/>
      </c>
      <c r="H215" s="16" t="str">
        <f>IF(G215&lt;&gt;"",VLOOKUP(G215,'Renda Variável'!H:I,2,0),"")</f>
        <v/>
      </c>
      <c r="I215" s="17" t="str">
        <f>IF(G215&lt;&gt;"",(SUMIFS('Renda Variável'!M:M,'Renda Variável'!H:H,G215,'Renda Variável'!J:J,"C")-SUMIFS('Renda Variável'!M:M,'Renda Variável'!H:H,G215,'Renda Variável'!J:J,"V"))*VLOOKUP(G215,Tabela1[],2,0),"")</f>
        <v/>
      </c>
      <c r="J215" s="17" t="str">
        <f>IF(
G215&lt;&gt;"",
(SUMIFS('Renda Variável'!M:M,'Renda Variável'!H:H,G215,'Renda Variável'!J:J,"C")-SUMIFS('Renda Variável'!M:M,'Renda Variável'!H:H,G215,'Renda Variável'!J:J,"V")) *
(VLOOKUP(G215,Tabela1[],2,0) -
(SUMIFS('Renda Variável'!Q:Q,'Renda Variável'!H:H,G215,'Renda Variável'!J:J,"C")/SUMIFS('Renda Variável'!M:M,'Renda Variável'!H:H,G215,'Renda Variável'!J:J,"C"))),"")</f>
        <v/>
      </c>
      <c r="R215" s="16">
        <f t="shared" si="8"/>
        <v>215</v>
      </c>
      <c r="S215" s="16" t="str">
        <f>IFERROR(IF('Renda Fixa'!N245&lt;&gt;"",'Renda Fixa'!N245,""),"")</f>
        <v/>
      </c>
      <c r="T215" s="16" t="str">
        <f>IFERROR(IF((SUMIFS('Renda Fixa'!O:O,'Renda Fixa'!N:N,S215,'Renda Fixa'!I:I,"A")-SUMIFS('Renda Fixa'!O:O,'Renda Fixa'!N:N,S215,'Renda Fixa'!I:I,"R"))=0,"",IF(S215="","",IF(COUNTIF('Renda Fixa'!$N$31:N245,S215)&gt;1,"",R215))),"")</f>
        <v/>
      </c>
      <c r="U215" s="16" t="str">
        <f t="shared" si="7"/>
        <v/>
      </c>
      <c r="V215" s="16" t="str" cm="1">
        <f t="array" ref="V215">IFERROR(INDEX(S:S,U215),"")</f>
        <v/>
      </c>
      <c r="W215" s="16" t="str">
        <f>IF(V215&lt;&gt;"",INDEX('Renda Fixa'!J:J,MATCH(V215,'Renda Fixa'!N:N,0)),"")</f>
        <v/>
      </c>
      <c r="X215" s="17" t="str">
        <f>IF(V215&lt;&gt;"",(SUMIFS('Renda Fixa'!O:O,'Renda Fixa'!N:N,V215,'Renda Fixa'!I:I,"A")-SUMIFS('Renda Fixa'!O:O,'Renda Fixa'!N:N,V215,'Renda Fixa'!I:I,"R"))*VLOOKUP(V215,Tabela2[],2,0),"")</f>
        <v/>
      </c>
      <c r="Y215" s="2" t="str">
        <f>IF(
V215&lt;&gt;"",
(SUMIFS('Renda Fixa'!O:O,'Renda Fixa'!N:N,V215,'Renda Fixa'!I:I,"A")-SUMIFS('Renda Fixa'!O:O,'Renda Fixa'!N:N,V215,'Renda Fixa'!I:I,"R")) *
(VLOOKUP(V215,Tabela2[],2,0) -
(SUMIFS('Renda Fixa'!S:S,'Renda Fixa'!N:N,V215,'Renda Fixa'!I:I,"A")/SUMIFS('Renda Fixa'!O:O,'Renda Fixa'!N:N,V215,'Renda Fixa'!I:I,"A"))),"")</f>
        <v/>
      </c>
    </row>
    <row r="216" spans="3:25" x14ac:dyDescent="0.25">
      <c r="C216" s="16">
        <v>216</v>
      </c>
      <c r="D216" s="16" t="str">
        <f>IFERROR(IF('Renda Variável'!H242&lt;&gt;"",'Renda Variável'!H242,""),"")</f>
        <v/>
      </c>
      <c r="E216" s="16" t="str">
        <f>IFERROR(IF((SUMIFS('Renda Variável'!M:M,'Renda Variável'!H:H,D216,'Renda Variável'!J:J,"C")-SUMIFS('Renda Variável'!M:M,'Renda Variável'!H:H,D216,'Renda Variável'!J:J,"V"))=0,"",IF(D216="","",IF(COUNTIF('Renda Variável'!$H$27:H242,D216)&gt;1,"",C216))),"")</f>
        <v/>
      </c>
      <c r="F216" s="16" t="str">
        <f t="shared" si="6"/>
        <v/>
      </c>
      <c r="G216" s="16" t="str" cm="1">
        <f t="array" ref="G216">IFERROR(INDEX(D:D,F216),"")</f>
        <v/>
      </c>
      <c r="H216" s="16" t="str">
        <f>IF(G216&lt;&gt;"",VLOOKUP(G216,'Renda Variável'!H:I,2,0),"")</f>
        <v/>
      </c>
      <c r="I216" s="17" t="str">
        <f>IF(G216&lt;&gt;"",(SUMIFS('Renda Variável'!M:M,'Renda Variável'!H:H,G216,'Renda Variável'!J:J,"C")-SUMIFS('Renda Variável'!M:M,'Renda Variável'!H:H,G216,'Renda Variável'!J:J,"V"))*VLOOKUP(G216,Tabela1[],2,0),"")</f>
        <v/>
      </c>
      <c r="J216" s="17" t="str">
        <f>IF(
G216&lt;&gt;"",
(SUMIFS('Renda Variável'!M:M,'Renda Variável'!H:H,G216,'Renda Variável'!J:J,"C")-SUMIFS('Renda Variável'!M:M,'Renda Variável'!H:H,G216,'Renda Variável'!J:J,"V")) *
(VLOOKUP(G216,Tabela1[],2,0) -
(SUMIFS('Renda Variável'!Q:Q,'Renda Variável'!H:H,G216,'Renda Variável'!J:J,"C")/SUMIFS('Renda Variável'!M:M,'Renda Variável'!H:H,G216,'Renda Variável'!J:J,"C"))),"")</f>
        <v/>
      </c>
      <c r="R216" s="16">
        <f t="shared" si="8"/>
        <v>216</v>
      </c>
      <c r="S216" s="16" t="str">
        <f>IFERROR(IF('Renda Fixa'!N246&lt;&gt;"",'Renda Fixa'!N246,""),"")</f>
        <v/>
      </c>
      <c r="T216" s="16" t="str">
        <f>IFERROR(IF((SUMIFS('Renda Fixa'!O:O,'Renda Fixa'!N:N,S216,'Renda Fixa'!I:I,"A")-SUMIFS('Renda Fixa'!O:O,'Renda Fixa'!N:N,S216,'Renda Fixa'!I:I,"R"))=0,"",IF(S216="","",IF(COUNTIF('Renda Fixa'!$N$31:N246,S216)&gt;1,"",R216))),"")</f>
        <v/>
      </c>
      <c r="U216" s="16" t="str">
        <f t="shared" si="7"/>
        <v/>
      </c>
      <c r="V216" s="16" t="str" cm="1">
        <f t="array" ref="V216">IFERROR(INDEX(S:S,U216),"")</f>
        <v/>
      </c>
      <c r="W216" s="16" t="str">
        <f>IF(V216&lt;&gt;"",INDEX('Renda Fixa'!J:J,MATCH(V216,'Renda Fixa'!N:N,0)),"")</f>
        <v/>
      </c>
      <c r="X216" s="17" t="str">
        <f>IF(V216&lt;&gt;"",(SUMIFS('Renda Fixa'!O:O,'Renda Fixa'!N:N,V216,'Renda Fixa'!I:I,"A")-SUMIFS('Renda Fixa'!O:O,'Renda Fixa'!N:N,V216,'Renda Fixa'!I:I,"R"))*VLOOKUP(V216,Tabela2[],2,0),"")</f>
        <v/>
      </c>
      <c r="Y216" s="2" t="str">
        <f>IF(
V216&lt;&gt;"",
(SUMIFS('Renda Fixa'!O:O,'Renda Fixa'!N:N,V216,'Renda Fixa'!I:I,"A")-SUMIFS('Renda Fixa'!O:O,'Renda Fixa'!N:N,V216,'Renda Fixa'!I:I,"R")) *
(VLOOKUP(V216,Tabela2[],2,0) -
(SUMIFS('Renda Fixa'!S:S,'Renda Fixa'!N:N,V216,'Renda Fixa'!I:I,"A")/SUMIFS('Renda Fixa'!O:O,'Renda Fixa'!N:N,V216,'Renda Fixa'!I:I,"A"))),"")</f>
        <v/>
      </c>
    </row>
    <row r="217" spans="3:25" x14ac:dyDescent="0.25">
      <c r="C217" s="16">
        <v>217</v>
      </c>
      <c r="D217" s="16" t="str">
        <f>IFERROR(IF('Renda Variável'!H243&lt;&gt;"",'Renda Variável'!H243,""),"")</f>
        <v/>
      </c>
      <c r="E217" s="16" t="str">
        <f>IFERROR(IF((SUMIFS('Renda Variável'!M:M,'Renda Variável'!H:H,D217,'Renda Variável'!J:J,"C")-SUMIFS('Renda Variável'!M:M,'Renda Variável'!H:H,D217,'Renda Variável'!J:J,"V"))=0,"",IF(D217="","",IF(COUNTIF('Renda Variável'!$H$27:H243,D217)&gt;1,"",C217))),"")</f>
        <v/>
      </c>
      <c r="F217" s="16" t="str">
        <f t="shared" si="6"/>
        <v/>
      </c>
      <c r="G217" s="16" t="str" cm="1">
        <f t="array" ref="G217">IFERROR(INDEX(D:D,F217),"")</f>
        <v/>
      </c>
      <c r="H217" s="16" t="str">
        <f>IF(G217&lt;&gt;"",VLOOKUP(G217,'Renda Variável'!H:I,2,0),"")</f>
        <v/>
      </c>
      <c r="I217" s="17" t="str">
        <f>IF(G217&lt;&gt;"",(SUMIFS('Renda Variável'!M:M,'Renda Variável'!H:H,G217,'Renda Variável'!J:J,"C")-SUMIFS('Renda Variável'!M:M,'Renda Variável'!H:H,G217,'Renda Variável'!J:J,"V"))*VLOOKUP(G217,Tabela1[],2,0),"")</f>
        <v/>
      </c>
      <c r="J217" s="17" t="str">
        <f>IF(
G217&lt;&gt;"",
(SUMIFS('Renda Variável'!M:M,'Renda Variável'!H:H,G217,'Renda Variável'!J:J,"C")-SUMIFS('Renda Variável'!M:M,'Renda Variável'!H:H,G217,'Renda Variável'!J:J,"V")) *
(VLOOKUP(G217,Tabela1[],2,0) -
(SUMIFS('Renda Variável'!Q:Q,'Renda Variável'!H:H,G217,'Renda Variável'!J:J,"C")/SUMIFS('Renda Variável'!M:M,'Renda Variável'!H:H,G217,'Renda Variável'!J:J,"C"))),"")</f>
        <v/>
      </c>
      <c r="R217" s="16">
        <f t="shared" si="8"/>
        <v>217</v>
      </c>
      <c r="S217" s="16" t="str">
        <f>IFERROR(IF('Renda Fixa'!N247&lt;&gt;"",'Renda Fixa'!N247,""),"")</f>
        <v/>
      </c>
      <c r="T217" s="16" t="str">
        <f>IFERROR(IF((SUMIFS('Renda Fixa'!O:O,'Renda Fixa'!N:N,S217,'Renda Fixa'!I:I,"A")-SUMIFS('Renda Fixa'!O:O,'Renda Fixa'!N:N,S217,'Renda Fixa'!I:I,"R"))=0,"",IF(S217="","",IF(COUNTIF('Renda Fixa'!$N$31:N247,S217)&gt;1,"",R217))),"")</f>
        <v/>
      </c>
      <c r="U217" s="16" t="str">
        <f t="shared" si="7"/>
        <v/>
      </c>
      <c r="V217" s="16" t="str" cm="1">
        <f t="array" ref="V217">IFERROR(INDEX(S:S,U217),"")</f>
        <v/>
      </c>
      <c r="W217" s="16" t="str">
        <f>IF(V217&lt;&gt;"",INDEX('Renda Fixa'!J:J,MATCH(V217,'Renda Fixa'!N:N,0)),"")</f>
        <v/>
      </c>
      <c r="X217" s="17" t="str">
        <f>IF(V217&lt;&gt;"",(SUMIFS('Renda Fixa'!O:O,'Renda Fixa'!N:N,V217,'Renda Fixa'!I:I,"A")-SUMIFS('Renda Fixa'!O:O,'Renda Fixa'!N:N,V217,'Renda Fixa'!I:I,"R"))*VLOOKUP(V217,Tabela2[],2,0),"")</f>
        <v/>
      </c>
      <c r="Y217" s="2" t="str">
        <f>IF(
V217&lt;&gt;"",
(SUMIFS('Renda Fixa'!O:O,'Renda Fixa'!N:N,V217,'Renda Fixa'!I:I,"A")-SUMIFS('Renda Fixa'!O:O,'Renda Fixa'!N:N,V217,'Renda Fixa'!I:I,"R")) *
(VLOOKUP(V217,Tabela2[],2,0) -
(SUMIFS('Renda Fixa'!S:S,'Renda Fixa'!N:N,V217,'Renda Fixa'!I:I,"A")/SUMIFS('Renda Fixa'!O:O,'Renda Fixa'!N:N,V217,'Renda Fixa'!I:I,"A"))),"")</f>
        <v/>
      </c>
    </row>
    <row r="218" spans="3:25" x14ac:dyDescent="0.25">
      <c r="C218" s="16">
        <v>218</v>
      </c>
      <c r="D218" s="16" t="str">
        <f>IFERROR(IF('Renda Variável'!H244&lt;&gt;"",'Renda Variável'!H244,""),"")</f>
        <v/>
      </c>
      <c r="E218" s="16" t="str">
        <f>IFERROR(IF((SUMIFS('Renda Variável'!M:M,'Renda Variável'!H:H,D218,'Renda Variável'!J:J,"C")-SUMIFS('Renda Variável'!M:M,'Renda Variável'!H:H,D218,'Renda Variável'!J:J,"V"))=0,"",IF(D218="","",IF(COUNTIF('Renda Variável'!$H$27:H244,D218)&gt;1,"",C218))),"")</f>
        <v/>
      </c>
      <c r="F218" s="16" t="str">
        <f t="shared" si="6"/>
        <v/>
      </c>
      <c r="G218" s="16" t="str" cm="1">
        <f t="array" ref="G218">IFERROR(INDEX(D:D,F218),"")</f>
        <v/>
      </c>
      <c r="H218" s="16" t="str">
        <f>IF(G218&lt;&gt;"",VLOOKUP(G218,'Renda Variável'!H:I,2,0),"")</f>
        <v/>
      </c>
      <c r="I218" s="17" t="str">
        <f>IF(G218&lt;&gt;"",(SUMIFS('Renda Variável'!M:M,'Renda Variável'!H:H,G218,'Renda Variável'!J:J,"C")-SUMIFS('Renda Variável'!M:M,'Renda Variável'!H:H,G218,'Renda Variável'!J:J,"V"))*VLOOKUP(G218,Tabela1[],2,0),"")</f>
        <v/>
      </c>
      <c r="J218" s="17" t="str">
        <f>IF(
G218&lt;&gt;"",
(SUMIFS('Renda Variável'!M:M,'Renda Variável'!H:H,G218,'Renda Variável'!J:J,"C")-SUMIFS('Renda Variável'!M:M,'Renda Variável'!H:H,G218,'Renda Variável'!J:J,"V")) *
(VLOOKUP(G218,Tabela1[],2,0) -
(SUMIFS('Renda Variável'!Q:Q,'Renda Variável'!H:H,G218,'Renda Variável'!J:J,"C")/SUMIFS('Renda Variável'!M:M,'Renda Variável'!H:H,G218,'Renda Variável'!J:J,"C"))),"")</f>
        <v/>
      </c>
      <c r="R218" s="16">
        <f t="shared" si="8"/>
        <v>218</v>
      </c>
      <c r="S218" s="16" t="str">
        <f>IFERROR(IF('Renda Fixa'!N248&lt;&gt;"",'Renda Fixa'!N248,""),"")</f>
        <v/>
      </c>
      <c r="T218" s="16" t="str">
        <f>IFERROR(IF((SUMIFS('Renda Fixa'!O:O,'Renda Fixa'!N:N,S218,'Renda Fixa'!I:I,"A")-SUMIFS('Renda Fixa'!O:O,'Renda Fixa'!N:N,S218,'Renda Fixa'!I:I,"R"))=0,"",IF(S218="","",IF(COUNTIF('Renda Fixa'!$N$31:N248,S218)&gt;1,"",R218))),"")</f>
        <v/>
      </c>
      <c r="U218" s="16" t="str">
        <f t="shared" si="7"/>
        <v/>
      </c>
      <c r="V218" s="16" t="str" cm="1">
        <f t="array" ref="V218">IFERROR(INDEX(S:S,U218),"")</f>
        <v/>
      </c>
      <c r="W218" s="16" t="str">
        <f>IF(V218&lt;&gt;"",INDEX('Renda Fixa'!J:J,MATCH(V218,'Renda Fixa'!N:N,0)),"")</f>
        <v/>
      </c>
      <c r="X218" s="17" t="str">
        <f>IF(V218&lt;&gt;"",(SUMIFS('Renda Fixa'!O:O,'Renda Fixa'!N:N,V218,'Renda Fixa'!I:I,"A")-SUMIFS('Renda Fixa'!O:O,'Renda Fixa'!N:N,V218,'Renda Fixa'!I:I,"R"))*VLOOKUP(V218,Tabela2[],2,0),"")</f>
        <v/>
      </c>
      <c r="Y218" s="2" t="str">
        <f>IF(
V218&lt;&gt;"",
(SUMIFS('Renda Fixa'!O:O,'Renda Fixa'!N:N,V218,'Renda Fixa'!I:I,"A")-SUMIFS('Renda Fixa'!O:O,'Renda Fixa'!N:N,V218,'Renda Fixa'!I:I,"R")) *
(VLOOKUP(V218,Tabela2[],2,0) -
(SUMIFS('Renda Fixa'!S:S,'Renda Fixa'!N:N,V218,'Renda Fixa'!I:I,"A")/SUMIFS('Renda Fixa'!O:O,'Renda Fixa'!N:N,V218,'Renda Fixa'!I:I,"A"))),"")</f>
        <v/>
      </c>
    </row>
    <row r="219" spans="3:25" x14ac:dyDescent="0.25">
      <c r="C219" s="16">
        <v>219</v>
      </c>
      <c r="D219" s="16" t="str">
        <f>IFERROR(IF('Renda Variável'!H245&lt;&gt;"",'Renda Variável'!H245,""),"")</f>
        <v/>
      </c>
      <c r="E219" s="16" t="str">
        <f>IFERROR(IF((SUMIFS('Renda Variável'!M:M,'Renda Variável'!H:H,D219,'Renda Variável'!J:J,"C")-SUMIFS('Renda Variável'!M:M,'Renda Variável'!H:H,D219,'Renda Variável'!J:J,"V"))=0,"",IF(D219="","",IF(COUNTIF('Renda Variável'!$H$27:H245,D219)&gt;1,"",C219))),"")</f>
        <v/>
      </c>
      <c r="F219" s="16" t="str">
        <f t="shared" si="6"/>
        <v/>
      </c>
      <c r="G219" s="16" t="str" cm="1">
        <f t="array" ref="G219">IFERROR(INDEX(D:D,F219),"")</f>
        <v/>
      </c>
      <c r="H219" s="16" t="str">
        <f>IF(G219&lt;&gt;"",VLOOKUP(G219,'Renda Variável'!H:I,2,0),"")</f>
        <v/>
      </c>
      <c r="I219" s="17" t="str">
        <f>IF(G219&lt;&gt;"",(SUMIFS('Renda Variável'!M:M,'Renda Variável'!H:H,G219,'Renda Variável'!J:J,"C")-SUMIFS('Renda Variável'!M:M,'Renda Variável'!H:H,G219,'Renda Variável'!J:J,"V"))*VLOOKUP(G219,Tabela1[],2,0),"")</f>
        <v/>
      </c>
      <c r="J219" s="17" t="str">
        <f>IF(
G219&lt;&gt;"",
(SUMIFS('Renda Variável'!M:M,'Renda Variável'!H:H,G219,'Renda Variável'!J:J,"C")-SUMIFS('Renda Variável'!M:M,'Renda Variável'!H:H,G219,'Renda Variável'!J:J,"V")) *
(VLOOKUP(G219,Tabela1[],2,0) -
(SUMIFS('Renda Variável'!Q:Q,'Renda Variável'!H:H,G219,'Renda Variável'!J:J,"C")/SUMIFS('Renda Variável'!M:M,'Renda Variável'!H:H,G219,'Renda Variável'!J:J,"C"))),"")</f>
        <v/>
      </c>
      <c r="R219" s="16">
        <f t="shared" si="8"/>
        <v>219</v>
      </c>
      <c r="S219" s="16" t="str">
        <f>IFERROR(IF('Renda Fixa'!N249&lt;&gt;"",'Renda Fixa'!N249,""),"")</f>
        <v/>
      </c>
      <c r="T219" s="16" t="str">
        <f>IFERROR(IF((SUMIFS('Renda Fixa'!O:O,'Renda Fixa'!N:N,S219,'Renda Fixa'!I:I,"A")-SUMIFS('Renda Fixa'!O:O,'Renda Fixa'!N:N,S219,'Renda Fixa'!I:I,"R"))=0,"",IF(S219="","",IF(COUNTIF('Renda Fixa'!$N$31:N249,S219)&gt;1,"",R219))),"")</f>
        <v/>
      </c>
      <c r="U219" s="16" t="str">
        <f t="shared" si="7"/>
        <v/>
      </c>
      <c r="V219" s="16" t="str" cm="1">
        <f t="array" ref="V219">IFERROR(INDEX(S:S,U219),"")</f>
        <v/>
      </c>
      <c r="W219" s="16" t="str">
        <f>IF(V219&lt;&gt;"",INDEX('Renda Fixa'!J:J,MATCH(V219,'Renda Fixa'!N:N,0)),"")</f>
        <v/>
      </c>
      <c r="X219" s="17" t="str">
        <f>IF(V219&lt;&gt;"",(SUMIFS('Renda Fixa'!O:O,'Renda Fixa'!N:N,V219,'Renda Fixa'!I:I,"A")-SUMIFS('Renda Fixa'!O:O,'Renda Fixa'!N:N,V219,'Renda Fixa'!I:I,"R"))*VLOOKUP(V219,Tabela2[],2,0),"")</f>
        <v/>
      </c>
      <c r="Y219" s="2" t="str">
        <f>IF(
V219&lt;&gt;"",
(SUMIFS('Renda Fixa'!O:O,'Renda Fixa'!N:N,V219,'Renda Fixa'!I:I,"A")-SUMIFS('Renda Fixa'!O:O,'Renda Fixa'!N:N,V219,'Renda Fixa'!I:I,"R")) *
(VLOOKUP(V219,Tabela2[],2,0) -
(SUMIFS('Renda Fixa'!S:S,'Renda Fixa'!N:N,V219,'Renda Fixa'!I:I,"A")/SUMIFS('Renda Fixa'!O:O,'Renda Fixa'!N:N,V219,'Renda Fixa'!I:I,"A"))),"")</f>
        <v/>
      </c>
    </row>
    <row r="220" spans="3:25" x14ac:dyDescent="0.25">
      <c r="C220" s="16">
        <v>220</v>
      </c>
      <c r="D220" s="16" t="str">
        <f>IFERROR(IF('Renda Variável'!H246&lt;&gt;"",'Renda Variável'!H246,""),"")</f>
        <v/>
      </c>
      <c r="E220" s="16" t="str">
        <f>IFERROR(IF((SUMIFS('Renda Variável'!M:M,'Renda Variável'!H:H,D220,'Renda Variável'!J:J,"C")-SUMIFS('Renda Variável'!M:M,'Renda Variável'!H:H,D220,'Renda Variável'!J:J,"V"))=0,"",IF(D220="","",IF(COUNTIF('Renda Variável'!$H$27:H246,D220)&gt;1,"",C220))),"")</f>
        <v/>
      </c>
      <c r="F220" s="16" t="str">
        <f t="shared" si="6"/>
        <v/>
      </c>
      <c r="G220" s="16" t="str" cm="1">
        <f t="array" ref="G220">IFERROR(INDEX(D:D,F220),"")</f>
        <v/>
      </c>
      <c r="H220" s="16" t="str">
        <f>IF(G220&lt;&gt;"",VLOOKUP(G220,'Renda Variável'!H:I,2,0),"")</f>
        <v/>
      </c>
      <c r="I220" s="17" t="str">
        <f>IF(G220&lt;&gt;"",(SUMIFS('Renda Variável'!M:M,'Renda Variável'!H:H,G220,'Renda Variável'!J:J,"C")-SUMIFS('Renda Variável'!M:M,'Renda Variável'!H:H,G220,'Renda Variável'!J:J,"V"))*VLOOKUP(G220,Tabela1[],2,0),"")</f>
        <v/>
      </c>
      <c r="J220" s="17" t="str">
        <f>IF(
G220&lt;&gt;"",
(SUMIFS('Renda Variável'!M:M,'Renda Variável'!H:H,G220,'Renda Variável'!J:J,"C")-SUMIFS('Renda Variável'!M:M,'Renda Variável'!H:H,G220,'Renda Variável'!J:J,"V")) *
(VLOOKUP(G220,Tabela1[],2,0) -
(SUMIFS('Renda Variável'!Q:Q,'Renda Variável'!H:H,G220,'Renda Variável'!J:J,"C")/SUMIFS('Renda Variável'!M:M,'Renda Variável'!H:H,G220,'Renda Variável'!J:J,"C"))),"")</f>
        <v/>
      </c>
      <c r="R220" s="16">
        <f t="shared" si="8"/>
        <v>220</v>
      </c>
      <c r="S220" s="16" t="str">
        <f>IFERROR(IF('Renda Fixa'!N250&lt;&gt;"",'Renda Fixa'!N250,""),"")</f>
        <v/>
      </c>
      <c r="T220" s="16" t="str">
        <f>IFERROR(IF((SUMIFS('Renda Fixa'!O:O,'Renda Fixa'!N:N,S220,'Renda Fixa'!I:I,"A")-SUMIFS('Renda Fixa'!O:O,'Renda Fixa'!N:N,S220,'Renda Fixa'!I:I,"R"))=0,"",IF(S220="","",IF(COUNTIF('Renda Fixa'!$N$31:N250,S220)&gt;1,"",R220))),"")</f>
        <v/>
      </c>
      <c r="U220" s="16" t="str">
        <f t="shared" si="7"/>
        <v/>
      </c>
      <c r="V220" s="16" t="str" cm="1">
        <f t="array" ref="V220">IFERROR(INDEX(S:S,U220),"")</f>
        <v/>
      </c>
      <c r="W220" s="16" t="str">
        <f>IF(V220&lt;&gt;"",INDEX('Renda Fixa'!J:J,MATCH(V220,'Renda Fixa'!N:N,0)),"")</f>
        <v/>
      </c>
      <c r="X220" s="17" t="str">
        <f>IF(V220&lt;&gt;"",(SUMIFS('Renda Fixa'!O:O,'Renda Fixa'!N:N,V220,'Renda Fixa'!I:I,"A")-SUMIFS('Renda Fixa'!O:O,'Renda Fixa'!N:N,V220,'Renda Fixa'!I:I,"R"))*VLOOKUP(V220,Tabela2[],2,0),"")</f>
        <v/>
      </c>
      <c r="Y220" s="2" t="str">
        <f>IF(
V220&lt;&gt;"",
(SUMIFS('Renda Fixa'!O:O,'Renda Fixa'!N:N,V220,'Renda Fixa'!I:I,"A")-SUMIFS('Renda Fixa'!O:O,'Renda Fixa'!N:N,V220,'Renda Fixa'!I:I,"R")) *
(VLOOKUP(V220,Tabela2[],2,0) -
(SUMIFS('Renda Fixa'!S:S,'Renda Fixa'!N:N,V220,'Renda Fixa'!I:I,"A")/SUMIFS('Renda Fixa'!O:O,'Renda Fixa'!N:N,V220,'Renda Fixa'!I:I,"A"))),"")</f>
        <v/>
      </c>
    </row>
    <row r="221" spans="3:25" x14ac:dyDescent="0.25">
      <c r="C221" s="16">
        <v>221</v>
      </c>
      <c r="D221" s="16" t="str">
        <f>IFERROR(IF('Renda Variável'!H247&lt;&gt;"",'Renda Variável'!H247,""),"")</f>
        <v/>
      </c>
      <c r="E221" s="16" t="str">
        <f>IFERROR(IF((SUMIFS('Renda Variável'!M:M,'Renda Variável'!H:H,D221,'Renda Variável'!J:J,"C")-SUMIFS('Renda Variável'!M:M,'Renda Variável'!H:H,D221,'Renda Variável'!J:J,"V"))=0,"",IF(D221="","",IF(COUNTIF('Renda Variável'!$H$27:H247,D221)&gt;1,"",C221))),"")</f>
        <v/>
      </c>
      <c r="F221" s="16" t="str">
        <f t="shared" si="6"/>
        <v/>
      </c>
      <c r="G221" s="16" t="str" cm="1">
        <f t="array" ref="G221">IFERROR(INDEX(D:D,F221),"")</f>
        <v/>
      </c>
      <c r="H221" s="16" t="str">
        <f>IF(G221&lt;&gt;"",VLOOKUP(G221,'Renda Variável'!H:I,2,0),"")</f>
        <v/>
      </c>
      <c r="I221" s="17" t="str">
        <f>IF(G221&lt;&gt;"",(SUMIFS('Renda Variável'!M:M,'Renda Variável'!H:H,G221,'Renda Variável'!J:J,"C")-SUMIFS('Renda Variável'!M:M,'Renda Variável'!H:H,G221,'Renda Variável'!J:J,"V"))*VLOOKUP(G221,Tabela1[],2,0),"")</f>
        <v/>
      </c>
      <c r="J221" s="17" t="str">
        <f>IF(
G221&lt;&gt;"",
(SUMIFS('Renda Variável'!M:M,'Renda Variável'!H:H,G221,'Renda Variável'!J:J,"C")-SUMIFS('Renda Variável'!M:M,'Renda Variável'!H:H,G221,'Renda Variável'!J:J,"V")) *
(VLOOKUP(G221,Tabela1[],2,0) -
(SUMIFS('Renda Variável'!Q:Q,'Renda Variável'!H:H,G221,'Renda Variável'!J:J,"C")/SUMIFS('Renda Variável'!M:M,'Renda Variável'!H:H,G221,'Renda Variável'!J:J,"C"))),"")</f>
        <v/>
      </c>
      <c r="R221" s="16">
        <f t="shared" si="8"/>
        <v>221</v>
      </c>
      <c r="S221" s="16" t="str">
        <f>IFERROR(IF('Renda Fixa'!N251&lt;&gt;"",'Renda Fixa'!N251,""),"")</f>
        <v/>
      </c>
      <c r="T221" s="16" t="str">
        <f>IFERROR(IF((SUMIFS('Renda Fixa'!O:O,'Renda Fixa'!N:N,S221,'Renda Fixa'!I:I,"A")-SUMIFS('Renda Fixa'!O:O,'Renda Fixa'!N:N,S221,'Renda Fixa'!I:I,"R"))=0,"",IF(S221="","",IF(COUNTIF('Renda Fixa'!$N$31:N251,S221)&gt;1,"",R221))),"")</f>
        <v/>
      </c>
      <c r="U221" s="16" t="str">
        <f t="shared" si="7"/>
        <v/>
      </c>
      <c r="V221" s="16" t="str" cm="1">
        <f t="array" ref="V221">IFERROR(INDEX(S:S,U221),"")</f>
        <v/>
      </c>
      <c r="W221" s="16" t="str">
        <f>IF(V221&lt;&gt;"",INDEX('Renda Fixa'!J:J,MATCH(V221,'Renda Fixa'!N:N,0)),"")</f>
        <v/>
      </c>
      <c r="X221" s="17" t="str">
        <f>IF(V221&lt;&gt;"",(SUMIFS('Renda Fixa'!O:O,'Renda Fixa'!N:N,V221,'Renda Fixa'!I:I,"A")-SUMIFS('Renda Fixa'!O:O,'Renda Fixa'!N:N,V221,'Renda Fixa'!I:I,"R"))*VLOOKUP(V221,Tabela2[],2,0),"")</f>
        <v/>
      </c>
      <c r="Y221" s="2" t="str">
        <f>IF(
V221&lt;&gt;"",
(SUMIFS('Renda Fixa'!O:O,'Renda Fixa'!N:N,V221,'Renda Fixa'!I:I,"A")-SUMIFS('Renda Fixa'!O:O,'Renda Fixa'!N:N,V221,'Renda Fixa'!I:I,"R")) *
(VLOOKUP(V221,Tabela2[],2,0) -
(SUMIFS('Renda Fixa'!S:S,'Renda Fixa'!N:N,V221,'Renda Fixa'!I:I,"A")/SUMIFS('Renda Fixa'!O:O,'Renda Fixa'!N:N,V221,'Renda Fixa'!I:I,"A"))),"")</f>
        <v/>
      </c>
    </row>
    <row r="222" spans="3:25" x14ac:dyDescent="0.25">
      <c r="C222" s="16">
        <v>222</v>
      </c>
      <c r="D222" s="16" t="str">
        <f>IFERROR(IF('Renda Variável'!H248&lt;&gt;"",'Renda Variável'!H248,""),"")</f>
        <v/>
      </c>
      <c r="E222" s="16" t="str">
        <f>IFERROR(IF((SUMIFS('Renda Variável'!M:M,'Renda Variável'!H:H,D222,'Renda Variável'!J:J,"C")-SUMIFS('Renda Variável'!M:M,'Renda Variável'!H:H,D222,'Renda Variável'!J:J,"V"))=0,"",IF(D222="","",IF(COUNTIF('Renda Variável'!$H$27:H248,D222)&gt;1,"",C222))),"")</f>
        <v/>
      </c>
      <c r="F222" s="16" t="str">
        <f t="shared" si="6"/>
        <v/>
      </c>
      <c r="G222" s="16" t="str" cm="1">
        <f t="array" ref="G222">IFERROR(INDEX(D:D,F222),"")</f>
        <v/>
      </c>
      <c r="H222" s="16" t="str">
        <f>IF(G222&lt;&gt;"",VLOOKUP(G222,'Renda Variável'!H:I,2,0),"")</f>
        <v/>
      </c>
      <c r="I222" s="17" t="str">
        <f>IF(G222&lt;&gt;"",(SUMIFS('Renda Variável'!M:M,'Renda Variável'!H:H,G222,'Renda Variável'!J:J,"C")-SUMIFS('Renda Variável'!M:M,'Renda Variável'!H:H,G222,'Renda Variável'!J:J,"V"))*VLOOKUP(G222,Tabela1[],2,0),"")</f>
        <v/>
      </c>
      <c r="J222" s="17" t="str">
        <f>IF(
G222&lt;&gt;"",
(SUMIFS('Renda Variável'!M:M,'Renda Variável'!H:H,G222,'Renda Variável'!J:J,"C")-SUMIFS('Renda Variável'!M:M,'Renda Variável'!H:H,G222,'Renda Variável'!J:J,"V")) *
(VLOOKUP(G222,Tabela1[],2,0) -
(SUMIFS('Renda Variável'!Q:Q,'Renda Variável'!H:H,G222,'Renda Variável'!J:J,"C")/SUMIFS('Renda Variável'!M:M,'Renda Variável'!H:H,G222,'Renda Variável'!J:J,"C"))),"")</f>
        <v/>
      </c>
      <c r="R222" s="16">
        <f t="shared" si="8"/>
        <v>222</v>
      </c>
      <c r="S222" s="16" t="str">
        <f>IFERROR(IF('Renda Fixa'!N252&lt;&gt;"",'Renda Fixa'!N252,""),"")</f>
        <v/>
      </c>
      <c r="T222" s="16" t="str">
        <f>IFERROR(IF((SUMIFS('Renda Fixa'!O:O,'Renda Fixa'!N:N,S222,'Renda Fixa'!I:I,"A")-SUMIFS('Renda Fixa'!O:O,'Renda Fixa'!N:N,S222,'Renda Fixa'!I:I,"R"))=0,"",IF(S222="","",IF(COUNTIF('Renda Fixa'!$N$31:N252,S222)&gt;1,"",R222))),"")</f>
        <v/>
      </c>
      <c r="U222" s="16" t="str">
        <f t="shared" si="7"/>
        <v/>
      </c>
      <c r="V222" s="16" t="str" cm="1">
        <f t="array" ref="V222">IFERROR(INDEX(S:S,U222),"")</f>
        <v/>
      </c>
      <c r="W222" s="16" t="str">
        <f>IF(V222&lt;&gt;"",INDEX('Renda Fixa'!J:J,MATCH(V222,'Renda Fixa'!N:N,0)),"")</f>
        <v/>
      </c>
      <c r="X222" s="17" t="str">
        <f>IF(V222&lt;&gt;"",(SUMIFS('Renda Fixa'!O:O,'Renda Fixa'!N:N,V222,'Renda Fixa'!I:I,"A")-SUMIFS('Renda Fixa'!O:O,'Renda Fixa'!N:N,V222,'Renda Fixa'!I:I,"R"))*VLOOKUP(V222,Tabela2[],2,0),"")</f>
        <v/>
      </c>
      <c r="Y222" s="2" t="str">
        <f>IF(
V222&lt;&gt;"",
(SUMIFS('Renda Fixa'!O:O,'Renda Fixa'!N:N,V222,'Renda Fixa'!I:I,"A")-SUMIFS('Renda Fixa'!O:O,'Renda Fixa'!N:N,V222,'Renda Fixa'!I:I,"R")) *
(VLOOKUP(V222,Tabela2[],2,0) -
(SUMIFS('Renda Fixa'!S:S,'Renda Fixa'!N:N,V222,'Renda Fixa'!I:I,"A")/SUMIFS('Renda Fixa'!O:O,'Renda Fixa'!N:N,V222,'Renda Fixa'!I:I,"A"))),"")</f>
        <v/>
      </c>
    </row>
    <row r="223" spans="3:25" x14ac:dyDescent="0.25">
      <c r="C223" s="16">
        <v>223</v>
      </c>
      <c r="D223" s="16" t="str">
        <f>IFERROR(IF('Renda Variável'!H249&lt;&gt;"",'Renda Variável'!H249,""),"")</f>
        <v/>
      </c>
      <c r="E223" s="16" t="str">
        <f>IFERROR(IF((SUMIFS('Renda Variável'!M:M,'Renda Variável'!H:H,D223,'Renda Variável'!J:J,"C")-SUMIFS('Renda Variável'!M:M,'Renda Variável'!H:H,D223,'Renda Variável'!J:J,"V"))=0,"",IF(D223="","",IF(COUNTIF('Renda Variável'!$H$27:H249,D223)&gt;1,"",C223))),"")</f>
        <v/>
      </c>
      <c r="F223" s="16" t="str">
        <f t="shared" si="6"/>
        <v/>
      </c>
      <c r="G223" s="16" t="str" cm="1">
        <f t="array" ref="G223">IFERROR(INDEX(D:D,F223),"")</f>
        <v/>
      </c>
      <c r="H223" s="16" t="str">
        <f>IF(G223&lt;&gt;"",VLOOKUP(G223,'Renda Variável'!H:I,2,0),"")</f>
        <v/>
      </c>
      <c r="I223" s="17" t="str">
        <f>IF(G223&lt;&gt;"",(SUMIFS('Renda Variável'!M:M,'Renda Variável'!H:H,G223,'Renda Variável'!J:J,"C")-SUMIFS('Renda Variável'!M:M,'Renda Variável'!H:H,G223,'Renda Variável'!J:J,"V"))*VLOOKUP(G223,Tabela1[],2,0),"")</f>
        <v/>
      </c>
      <c r="J223" s="17" t="str">
        <f>IF(
G223&lt;&gt;"",
(SUMIFS('Renda Variável'!M:M,'Renda Variável'!H:H,G223,'Renda Variável'!J:J,"C")-SUMIFS('Renda Variável'!M:M,'Renda Variável'!H:H,G223,'Renda Variável'!J:J,"V")) *
(VLOOKUP(G223,Tabela1[],2,0) -
(SUMIFS('Renda Variável'!Q:Q,'Renda Variável'!H:H,G223,'Renda Variável'!J:J,"C")/SUMIFS('Renda Variável'!M:M,'Renda Variável'!H:H,G223,'Renda Variável'!J:J,"C"))),"")</f>
        <v/>
      </c>
      <c r="R223" s="16">
        <f t="shared" si="8"/>
        <v>223</v>
      </c>
      <c r="S223" s="16" t="str">
        <f>IFERROR(IF('Renda Fixa'!N253&lt;&gt;"",'Renda Fixa'!N253,""),"")</f>
        <v/>
      </c>
      <c r="T223" s="16" t="str">
        <f>IFERROR(IF((SUMIFS('Renda Fixa'!O:O,'Renda Fixa'!N:N,S223,'Renda Fixa'!I:I,"A")-SUMIFS('Renda Fixa'!O:O,'Renda Fixa'!N:N,S223,'Renda Fixa'!I:I,"R"))=0,"",IF(S223="","",IF(COUNTIF('Renda Fixa'!$N$31:N253,S223)&gt;1,"",R223))),"")</f>
        <v/>
      </c>
      <c r="U223" s="16" t="str">
        <f t="shared" si="7"/>
        <v/>
      </c>
      <c r="V223" s="16" t="str" cm="1">
        <f t="array" ref="V223">IFERROR(INDEX(S:S,U223),"")</f>
        <v/>
      </c>
      <c r="W223" s="16" t="str">
        <f>IF(V223&lt;&gt;"",INDEX('Renda Fixa'!J:J,MATCH(V223,'Renda Fixa'!N:N,0)),"")</f>
        <v/>
      </c>
      <c r="X223" s="17" t="str">
        <f>IF(V223&lt;&gt;"",(SUMIFS('Renda Fixa'!O:O,'Renda Fixa'!N:N,V223,'Renda Fixa'!I:I,"A")-SUMIFS('Renda Fixa'!O:O,'Renda Fixa'!N:N,V223,'Renda Fixa'!I:I,"R"))*VLOOKUP(V223,Tabela2[],2,0),"")</f>
        <v/>
      </c>
      <c r="Y223" s="2" t="str">
        <f>IF(
V223&lt;&gt;"",
(SUMIFS('Renda Fixa'!O:O,'Renda Fixa'!N:N,V223,'Renda Fixa'!I:I,"A")-SUMIFS('Renda Fixa'!O:O,'Renda Fixa'!N:N,V223,'Renda Fixa'!I:I,"R")) *
(VLOOKUP(V223,Tabela2[],2,0) -
(SUMIFS('Renda Fixa'!S:S,'Renda Fixa'!N:N,V223,'Renda Fixa'!I:I,"A")/SUMIFS('Renda Fixa'!O:O,'Renda Fixa'!N:N,V223,'Renda Fixa'!I:I,"A"))),"")</f>
        <v/>
      </c>
    </row>
    <row r="224" spans="3:25" x14ac:dyDescent="0.25">
      <c r="C224" s="16">
        <v>224</v>
      </c>
      <c r="D224" s="16" t="str">
        <f>IFERROR(IF('Renda Variável'!H250&lt;&gt;"",'Renda Variável'!H250,""),"")</f>
        <v/>
      </c>
      <c r="E224" s="16" t="str">
        <f>IFERROR(IF((SUMIFS('Renda Variável'!M:M,'Renda Variável'!H:H,D224,'Renda Variável'!J:J,"C")-SUMIFS('Renda Variável'!M:M,'Renda Variável'!H:H,D224,'Renda Variável'!J:J,"V"))=0,"",IF(D224="","",IF(COUNTIF('Renda Variável'!$H$27:H250,D224)&gt;1,"",C224))),"")</f>
        <v/>
      </c>
      <c r="F224" s="16" t="str">
        <f t="shared" si="6"/>
        <v/>
      </c>
      <c r="G224" s="16" t="str" cm="1">
        <f t="array" ref="G224">IFERROR(INDEX(D:D,F224),"")</f>
        <v/>
      </c>
      <c r="H224" s="16" t="str">
        <f>IF(G224&lt;&gt;"",VLOOKUP(G224,'Renda Variável'!H:I,2,0),"")</f>
        <v/>
      </c>
      <c r="I224" s="17" t="str">
        <f>IF(G224&lt;&gt;"",(SUMIFS('Renda Variável'!M:M,'Renda Variável'!H:H,G224,'Renda Variável'!J:J,"C")-SUMIFS('Renda Variável'!M:M,'Renda Variável'!H:H,G224,'Renda Variável'!J:J,"V"))*VLOOKUP(G224,Tabela1[],2,0),"")</f>
        <v/>
      </c>
      <c r="J224" s="17" t="str">
        <f>IF(
G224&lt;&gt;"",
(SUMIFS('Renda Variável'!M:M,'Renda Variável'!H:H,G224,'Renda Variável'!J:J,"C")-SUMIFS('Renda Variável'!M:M,'Renda Variável'!H:H,G224,'Renda Variável'!J:J,"V")) *
(VLOOKUP(G224,Tabela1[],2,0) -
(SUMIFS('Renda Variável'!Q:Q,'Renda Variável'!H:H,G224,'Renda Variável'!J:J,"C")/SUMIFS('Renda Variável'!M:M,'Renda Variável'!H:H,G224,'Renda Variável'!J:J,"C"))),"")</f>
        <v/>
      </c>
      <c r="R224" s="16">
        <f t="shared" si="8"/>
        <v>224</v>
      </c>
      <c r="S224" s="16" t="str">
        <f>IFERROR(IF('Renda Fixa'!N254&lt;&gt;"",'Renda Fixa'!N254,""),"")</f>
        <v/>
      </c>
      <c r="T224" s="16" t="str">
        <f>IFERROR(IF((SUMIFS('Renda Fixa'!O:O,'Renda Fixa'!N:N,S224,'Renda Fixa'!I:I,"A")-SUMIFS('Renda Fixa'!O:O,'Renda Fixa'!N:N,S224,'Renda Fixa'!I:I,"R"))=0,"",IF(S224="","",IF(COUNTIF('Renda Fixa'!$N$31:N254,S224)&gt;1,"",R224))),"")</f>
        <v/>
      </c>
      <c r="U224" s="16" t="str">
        <f t="shared" si="7"/>
        <v/>
      </c>
      <c r="V224" s="16" t="str" cm="1">
        <f t="array" ref="V224">IFERROR(INDEX(S:S,U224),"")</f>
        <v/>
      </c>
      <c r="W224" s="16" t="str">
        <f>IF(V224&lt;&gt;"",INDEX('Renda Fixa'!J:J,MATCH(V224,'Renda Fixa'!N:N,0)),"")</f>
        <v/>
      </c>
      <c r="X224" s="17" t="str">
        <f>IF(V224&lt;&gt;"",(SUMIFS('Renda Fixa'!O:O,'Renda Fixa'!N:N,V224,'Renda Fixa'!I:I,"A")-SUMIFS('Renda Fixa'!O:O,'Renda Fixa'!N:N,V224,'Renda Fixa'!I:I,"R"))*VLOOKUP(V224,Tabela2[],2,0),"")</f>
        <v/>
      </c>
      <c r="Y224" s="2" t="str">
        <f>IF(
V224&lt;&gt;"",
(SUMIFS('Renda Fixa'!O:O,'Renda Fixa'!N:N,V224,'Renda Fixa'!I:I,"A")-SUMIFS('Renda Fixa'!O:O,'Renda Fixa'!N:N,V224,'Renda Fixa'!I:I,"R")) *
(VLOOKUP(V224,Tabela2[],2,0) -
(SUMIFS('Renda Fixa'!S:S,'Renda Fixa'!N:N,V224,'Renda Fixa'!I:I,"A")/SUMIFS('Renda Fixa'!O:O,'Renda Fixa'!N:N,V224,'Renda Fixa'!I:I,"A"))),"")</f>
        <v/>
      </c>
    </row>
    <row r="225" spans="3:25" x14ac:dyDescent="0.25">
      <c r="C225" s="16">
        <v>225</v>
      </c>
      <c r="D225" s="16" t="str">
        <f>IFERROR(IF('Renda Variável'!H251&lt;&gt;"",'Renda Variável'!H251,""),"")</f>
        <v/>
      </c>
      <c r="E225" s="16" t="str">
        <f>IFERROR(IF((SUMIFS('Renda Variável'!M:M,'Renda Variável'!H:H,D225,'Renda Variável'!J:J,"C")-SUMIFS('Renda Variável'!M:M,'Renda Variável'!H:H,D225,'Renda Variável'!J:J,"V"))=0,"",IF(D225="","",IF(COUNTIF('Renda Variável'!$H$27:H251,D225)&gt;1,"",C225))),"")</f>
        <v/>
      </c>
      <c r="F225" s="16" t="str">
        <f t="shared" si="6"/>
        <v/>
      </c>
      <c r="G225" s="16" t="str" cm="1">
        <f t="array" ref="G225">IFERROR(INDEX(D:D,F225),"")</f>
        <v/>
      </c>
      <c r="H225" s="16" t="str">
        <f>IF(G225&lt;&gt;"",VLOOKUP(G225,'Renda Variável'!H:I,2,0),"")</f>
        <v/>
      </c>
      <c r="I225" s="17" t="str">
        <f>IF(G225&lt;&gt;"",(SUMIFS('Renda Variável'!M:M,'Renda Variável'!H:H,G225,'Renda Variável'!J:J,"C")-SUMIFS('Renda Variável'!M:M,'Renda Variável'!H:H,G225,'Renda Variável'!J:J,"V"))*VLOOKUP(G225,Tabela1[],2,0),"")</f>
        <v/>
      </c>
      <c r="J225" s="17" t="str">
        <f>IF(
G225&lt;&gt;"",
(SUMIFS('Renda Variável'!M:M,'Renda Variável'!H:H,G225,'Renda Variável'!J:J,"C")-SUMIFS('Renda Variável'!M:M,'Renda Variável'!H:H,G225,'Renda Variável'!J:J,"V")) *
(VLOOKUP(G225,Tabela1[],2,0) -
(SUMIFS('Renda Variável'!Q:Q,'Renda Variável'!H:H,G225,'Renda Variável'!J:J,"C")/SUMIFS('Renda Variável'!M:M,'Renda Variável'!H:H,G225,'Renda Variável'!J:J,"C"))),"")</f>
        <v/>
      </c>
      <c r="R225" s="16">
        <f t="shared" si="8"/>
        <v>225</v>
      </c>
      <c r="S225" s="16" t="str">
        <f>IFERROR(IF('Renda Fixa'!N255&lt;&gt;"",'Renda Fixa'!N255,""),"")</f>
        <v/>
      </c>
      <c r="T225" s="16" t="str">
        <f>IFERROR(IF((SUMIFS('Renda Fixa'!O:O,'Renda Fixa'!N:N,S225,'Renda Fixa'!I:I,"A")-SUMIFS('Renda Fixa'!O:O,'Renda Fixa'!N:N,S225,'Renda Fixa'!I:I,"R"))=0,"",IF(S225="","",IF(COUNTIF('Renda Fixa'!$N$31:N255,S225)&gt;1,"",R225))),"")</f>
        <v/>
      </c>
      <c r="U225" s="16" t="str">
        <f t="shared" si="7"/>
        <v/>
      </c>
      <c r="V225" s="16" t="str" cm="1">
        <f t="array" ref="V225">IFERROR(INDEX(S:S,U225),"")</f>
        <v/>
      </c>
      <c r="W225" s="16" t="str">
        <f>IF(V225&lt;&gt;"",INDEX('Renda Fixa'!J:J,MATCH(V225,'Renda Fixa'!N:N,0)),"")</f>
        <v/>
      </c>
      <c r="X225" s="17" t="str">
        <f>IF(V225&lt;&gt;"",(SUMIFS('Renda Fixa'!O:O,'Renda Fixa'!N:N,V225,'Renda Fixa'!I:I,"A")-SUMIFS('Renda Fixa'!O:O,'Renda Fixa'!N:N,V225,'Renda Fixa'!I:I,"R"))*VLOOKUP(V225,Tabela2[],2,0),"")</f>
        <v/>
      </c>
      <c r="Y225" s="2" t="str">
        <f>IF(
V225&lt;&gt;"",
(SUMIFS('Renda Fixa'!O:O,'Renda Fixa'!N:N,V225,'Renda Fixa'!I:I,"A")-SUMIFS('Renda Fixa'!O:O,'Renda Fixa'!N:N,V225,'Renda Fixa'!I:I,"R")) *
(VLOOKUP(V225,Tabela2[],2,0) -
(SUMIFS('Renda Fixa'!S:S,'Renda Fixa'!N:N,V225,'Renda Fixa'!I:I,"A")/SUMIFS('Renda Fixa'!O:O,'Renda Fixa'!N:N,V225,'Renda Fixa'!I:I,"A"))),"")</f>
        <v/>
      </c>
    </row>
    <row r="226" spans="3:25" x14ac:dyDescent="0.25">
      <c r="C226" s="16">
        <v>226</v>
      </c>
      <c r="D226" s="16" t="str">
        <f>IFERROR(IF('Renda Variável'!H252&lt;&gt;"",'Renda Variável'!H252,""),"")</f>
        <v/>
      </c>
      <c r="E226" s="16" t="str">
        <f>IFERROR(IF((SUMIFS('Renda Variável'!M:M,'Renda Variável'!H:H,D226,'Renda Variável'!J:J,"C")-SUMIFS('Renda Variável'!M:M,'Renda Variável'!H:H,D226,'Renda Variável'!J:J,"V"))=0,"",IF(D226="","",IF(COUNTIF('Renda Variável'!$H$27:H252,D226)&gt;1,"",C226))),"")</f>
        <v/>
      </c>
      <c r="F226" s="16" t="str">
        <f t="shared" si="6"/>
        <v/>
      </c>
      <c r="G226" s="16" t="str" cm="1">
        <f t="array" ref="G226">IFERROR(INDEX(D:D,F226),"")</f>
        <v/>
      </c>
      <c r="H226" s="16" t="str">
        <f>IF(G226&lt;&gt;"",VLOOKUP(G226,'Renda Variável'!H:I,2,0),"")</f>
        <v/>
      </c>
      <c r="I226" s="17" t="str">
        <f>IF(G226&lt;&gt;"",(SUMIFS('Renda Variável'!M:M,'Renda Variável'!H:H,G226,'Renda Variável'!J:J,"C")-SUMIFS('Renda Variável'!M:M,'Renda Variável'!H:H,G226,'Renda Variável'!J:J,"V"))*VLOOKUP(G226,Tabela1[],2,0),"")</f>
        <v/>
      </c>
      <c r="J226" s="17" t="str">
        <f>IF(
G226&lt;&gt;"",
(SUMIFS('Renda Variável'!M:M,'Renda Variável'!H:H,G226,'Renda Variável'!J:J,"C")-SUMIFS('Renda Variável'!M:M,'Renda Variável'!H:H,G226,'Renda Variável'!J:J,"V")) *
(VLOOKUP(G226,Tabela1[],2,0) -
(SUMIFS('Renda Variável'!Q:Q,'Renda Variável'!H:H,G226,'Renda Variável'!J:J,"C")/SUMIFS('Renda Variável'!M:M,'Renda Variável'!H:H,G226,'Renda Variável'!J:J,"C"))),"")</f>
        <v/>
      </c>
      <c r="R226" s="16">
        <f t="shared" si="8"/>
        <v>226</v>
      </c>
      <c r="S226" s="16" t="str">
        <f>IFERROR(IF('Renda Fixa'!N256&lt;&gt;"",'Renda Fixa'!N256,""),"")</f>
        <v/>
      </c>
      <c r="T226" s="16" t="str">
        <f>IFERROR(IF((SUMIFS('Renda Fixa'!O:O,'Renda Fixa'!N:N,S226,'Renda Fixa'!I:I,"A")-SUMIFS('Renda Fixa'!O:O,'Renda Fixa'!N:N,S226,'Renda Fixa'!I:I,"R"))=0,"",IF(S226="","",IF(COUNTIF('Renda Fixa'!$N$31:N256,S226)&gt;1,"",R226))),"")</f>
        <v/>
      </c>
      <c r="U226" s="16" t="str">
        <f t="shared" si="7"/>
        <v/>
      </c>
      <c r="V226" s="16" t="str" cm="1">
        <f t="array" ref="V226">IFERROR(INDEX(S:S,U226),"")</f>
        <v/>
      </c>
      <c r="W226" s="16" t="str">
        <f>IF(V226&lt;&gt;"",INDEX('Renda Fixa'!J:J,MATCH(V226,'Renda Fixa'!N:N,0)),"")</f>
        <v/>
      </c>
      <c r="X226" s="17" t="str">
        <f>IF(V226&lt;&gt;"",(SUMIFS('Renda Fixa'!O:O,'Renda Fixa'!N:N,V226,'Renda Fixa'!I:I,"A")-SUMIFS('Renda Fixa'!O:O,'Renda Fixa'!N:N,V226,'Renda Fixa'!I:I,"R"))*VLOOKUP(V226,Tabela2[],2,0),"")</f>
        <v/>
      </c>
      <c r="Y226" s="2" t="str">
        <f>IF(
V226&lt;&gt;"",
(SUMIFS('Renda Fixa'!O:O,'Renda Fixa'!N:N,V226,'Renda Fixa'!I:I,"A")-SUMIFS('Renda Fixa'!O:O,'Renda Fixa'!N:N,V226,'Renda Fixa'!I:I,"R")) *
(VLOOKUP(V226,Tabela2[],2,0) -
(SUMIFS('Renda Fixa'!S:S,'Renda Fixa'!N:N,V226,'Renda Fixa'!I:I,"A")/SUMIFS('Renda Fixa'!O:O,'Renda Fixa'!N:N,V226,'Renda Fixa'!I:I,"A"))),"")</f>
        <v/>
      </c>
    </row>
    <row r="227" spans="3:25" x14ac:dyDescent="0.25">
      <c r="C227" s="16">
        <v>227</v>
      </c>
      <c r="D227" s="16" t="str">
        <f>IFERROR(IF('Renda Variável'!H253&lt;&gt;"",'Renda Variável'!H253,""),"")</f>
        <v/>
      </c>
      <c r="E227" s="16" t="str">
        <f>IFERROR(IF((SUMIFS('Renda Variável'!M:M,'Renda Variável'!H:H,D227,'Renda Variável'!J:J,"C")-SUMIFS('Renda Variável'!M:M,'Renda Variável'!H:H,D227,'Renda Variável'!J:J,"V"))=0,"",IF(D227="","",IF(COUNTIF('Renda Variável'!$H$27:H253,D227)&gt;1,"",C227))),"")</f>
        <v/>
      </c>
      <c r="F227" s="16" t="str">
        <f t="shared" si="6"/>
        <v/>
      </c>
      <c r="G227" s="16" t="str" cm="1">
        <f t="array" ref="G227">IFERROR(INDEX(D:D,F227),"")</f>
        <v/>
      </c>
      <c r="H227" s="16" t="str">
        <f>IF(G227&lt;&gt;"",VLOOKUP(G227,'Renda Variável'!H:I,2,0),"")</f>
        <v/>
      </c>
      <c r="I227" s="17" t="str">
        <f>IF(G227&lt;&gt;"",(SUMIFS('Renda Variável'!M:M,'Renda Variável'!H:H,G227,'Renda Variável'!J:J,"C")-SUMIFS('Renda Variável'!M:M,'Renda Variável'!H:H,G227,'Renda Variável'!J:J,"V"))*VLOOKUP(G227,Tabela1[],2,0),"")</f>
        <v/>
      </c>
      <c r="J227" s="17" t="str">
        <f>IF(
G227&lt;&gt;"",
(SUMIFS('Renda Variável'!M:M,'Renda Variável'!H:H,G227,'Renda Variável'!J:J,"C")-SUMIFS('Renda Variável'!M:M,'Renda Variável'!H:H,G227,'Renda Variável'!J:J,"V")) *
(VLOOKUP(G227,Tabela1[],2,0) -
(SUMIFS('Renda Variável'!Q:Q,'Renda Variável'!H:H,G227,'Renda Variável'!J:J,"C")/SUMIFS('Renda Variável'!M:M,'Renda Variável'!H:H,G227,'Renda Variável'!J:J,"C"))),"")</f>
        <v/>
      </c>
      <c r="R227" s="16">
        <f t="shared" si="8"/>
        <v>227</v>
      </c>
      <c r="S227" s="16" t="str">
        <f>IFERROR(IF('Renda Fixa'!N257&lt;&gt;"",'Renda Fixa'!N257,""),"")</f>
        <v/>
      </c>
      <c r="T227" s="16" t="str">
        <f>IFERROR(IF((SUMIFS('Renda Fixa'!O:O,'Renda Fixa'!N:N,S227,'Renda Fixa'!I:I,"A")-SUMIFS('Renda Fixa'!O:O,'Renda Fixa'!N:N,S227,'Renda Fixa'!I:I,"R"))=0,"",IF(S227="","",IF(COUNTIF('Renda Fixa'!$N$31:N257,S227)&gt;1,"",R227))),"")</f>
        <v/>
      </c>
      <c r="U227" s="16" t="str">
        <f t="shared" si="7"/>
        <v/>
      </c>
      <c r="V227" s="16" t="str" cm="1">
        <f t="array" ref="V227">IFERROR(INDEX(S:S,U227),"")</f>
        <v/>
      </c>
      <c r="W227" s="16" t="str">
        <f>IF(V227&lt;&gt;"",INDEX('Renda Fixa'!J:J,MATCH(V227,'Renda Fixa'!N:N,0)),"")</f>
        <v/>
      </c>
      <c r="X227" s="17" t="str">
        <f>IF(V227&lt;&gt;"",(SUMIFS('Renda Fixa'!O:O,'Renda Fixa'!N:N,V227,'Renda Fixa'!I:I,"A")-SUMIFS('Renda Fixa'!O:O,'Renda Fixa'!N:N,V227,'Renda Fixa'!I:I,"R"))*VLOOKUP(V227,Tabela2[],2,0),"")</f>
        <v/>
      </c>
      <c r="Y227" s="2" t="str">
        <f>IF(
V227&lt;&gt;"",
(SUMIFS('Renda Fixa'!O:O,'Renda Fixa'!N:N,V227,'Renda Fixa'!I:I,"A")-SUMIFS('Renda Fixa'!O:O,'Renda Fixa'!N:N,V227,'Renda Fixa'!I:I,"R")) *
(VLOOKUP(V227,Tabela2[],2,0) -
(SUMIFS('Renda Fixa'!S:S,'Renda Fixa'!N:N,V227,'Renda Fixa'!I:I,"A")/SUMIFS('Renda Fixa'!O:O,'Renda Fixa'!N:N,V227,'Renda Fixa'!I:I,"A"))),"")</f>
        <v/>
      </c>
    </row>
    <row r="228" spans="3:25" x14ac:dyDescent="0.25">
      <c r="C228" s="16">
        <v>228</v>
      </c>
      <c r="D228" s="16" t="str">
        <f>IFERROR(IF('Renda Variável'!H254&lt;&gt;"",'Renda Variável'!H254,""),"")</f>
        <v/>
      </c>
      <c r="E228" s="16" t="str">
        <f>IFERROR(IF((SUMIFS('Renda Variável'!M:M,'Renda Variável'!H:H,D228,'Renda Variável'!J:J,"C")-SUMIFS('Renda Variável'!M:M,'Renda Variável'!H:H,D228,'Renda Variável'!J:J,"V"))=0,"",IF(D228="","",IF(COUNTIF('Renda Variável'!$H$27:H254,D228)&gt;1,"",C228))),"")</f>
        <v/>
      </c>
      <c r="F228" s="16" t="str">
        <f t="shared" si="6"/>
        <v/>
      </c>
      <c r="G228" s="16" t="str" cm="1">
        <f t="array" ref="G228">IFERROR(INDEX(D:D,F228),"")</f>
        <v/>
      </c>
      <c r="H228" s="16" t="str">
        <f>IF(G228&lt;&gt;"",VLOOKUP(G228,'Renda Variável'!H:I,2,0),"")</f>
        <v/>
      </c>
      <c r="I228" s="17" t="str">
        <f>IF(G228&lt;&gt;"",(SUMIFS('Renda Variável'!M:M,'Renda Variável'!H:H,G228,'Renda Variável'!J:J,"C")-SUMIFS('Renda Variável'!M:M,'Renda Variável'!H:H,G228,'Renda Variável'!J:J,"V"))*VLOOKUP(G228,Tabela1[],2,0),"")</f>
        <v/>
      </c>
      <c r="J228" s="17" t="str">
        <f>IF(
G228&lt;&gt;"",
(SUMIFS('Renda Variável'!M:M,'Renda Variável'!H:H,G228,'Renda Variável'!J:J,"C")-SUMIFS('Renda Variável'!M:M,'Renda Variável'!H:H,G228,'Renda Variável'!J:J,"V")) *
(VLOOKUP(G228,Tabela1[],2,0) -
(SUMIFS('Renda Variável'!Q:Q,'Renda Variável'!H:H,G228,'Renda Variável'!J:J,"C")/SUMIFS('Renda Variável'!M:M,'Renda Variável'!H:H,G228,'Renda Variável'!J:J,"C"))),"")</f>
        <v/>
      </c>
      <c r="R228" s="16">
        <f t="shared" si="8"/>
        <v>228</v>
      </c>
      <c r="S228" s="16" t="str">
        <f>IFERROR(IF('Renda Fixa'!N258&lt;&gt;"",'Renda Fixa'!N258,""),"")</f>
        <v/>
      </c>
      <c r="T228" s="16" t="str">
        <f>IFERROR(IF((SUMIFS('Renda Fixa'!O:O,'Renda Fixa'!N:N,S228,'Renda Fixa'!I:I,"A")-SUMIFS('Renda Fixa'!O:O,'Renda Fixa'!N:N,S228,'Renda Fixa'!I:I,"R"))=0,"",IF(S228="","",IF(COUNTIF('Renda Fixa'!$N$31:N258,S228)&gt;1,"",R228))),"")</f>
        <v/>
      </c>
      <c r="U228" s="16" t="str">
        <f t="shared" si="7"/>
        <v/>
      </c>
      <c r="V228" s="16" t="str" cm="1">
        <f t="array" ref="V228">IFERROR(INDEX(S:S,U228),"")</f>
        <v/>
      </c>
      <c r="W228" s="16" t="str">
        <f>IF(V228&lt;&gt;"",INDEX('Renda Fixa'!J:J,MATCH(V228,'Renda Fixa'!N:N,0)),"")</f>
        <v/>
      </c>
      <c r="X228" s="17" t="str">
        <f>IF(V228&lt;&gt;"",(SUMIFS('Renda Fixa'!O:O,'Renda Fixa'!N:N,V228,'Renda Fixa'!I:I,"A")-SUMIFS('Renda Fixa'!O:O,'Renda Fixa'!N:N,V228,'Renda Fixa'!I:I,"R"))*VLOOKUP(V228,Tabela2[],2,0),"")</f>
        <v/>
      </c>
      <c r="Y228" s="2" t="str">
        <f>IF(
V228&lt;&gt;"",
(SUMIFS('Renda Fixa'!O:O,'Renda Fixa'!N:N,V228,'Renda Fixa'!I:I,"A")-SUMIFS('Renda Fixa'!O:O,'Renda Fixa'!N:N,V228,'Renda Fixa'!I:I,"R")) *
(VLOOKUP(V228,Tabela2[],2,0) -
(SUMIFS('Renda Fixa'!S:S,'Renda Fixa'!N:N,V228,'Renda Fixa'!I:I,"A")/SUMIFS('Renda Fixa'!O:O,'Renda Fixa'!N:N,V228,'Renda Fixa'!I:I,"A"))),"")</f>
        <v/>
      </c>
    </row>
    <row r="229" spans="3:25" x14ac:dyDescent="0.25">
      <c r="C229" s="16">
        <v>229</v>
      </c>
      <c r="D229" s="16" t="str">
        <f>IFERROR(IF('Renda Variável'!H255&lt;&gt;"",'Renda Variável'!H255,""),"")</f>
        <v/>
      </c>
      <c r="E229" s="16" t="str">
        <f>IFERROR(IF((SUMIFS('Renda Variável'!M:M,'Renda Variável'!H:H,D229,'Renda Variável'!J:J,"C")-SUMIFS('Renda Variável'!M:M,'Renda Variável'!H:H,D229,'Renda Variável'!J:J,"V"))=0,"",IF(D229="","",IF(COUNTIF('Renda Variável'!$H$27:H255,D229)&gt;1,"",C229))),"")</f>
        <v/>
      </c>
      <c r="F229" s="16" t="str">
        <f t="shared" si="6"/>
        <v/>
      </c>
      <c r="G229" s="16" t="str" cm="1">
        <f t="array" ref="G229">IFERROR(INDEX(D:D,F229),"")</f>
        <v/>
      </c>
      <c r="H229" s="16" t="str">
        <f>IF(G229&lt;&gt;"",VLOOKUP(G229,'Renda Variável'!H:I,2,0),"")</f>
        <v/>
      </c>
      <c r="I229" s="17" t="str">
        <f>IF(G229&lt;&gt;"",(SUMIFS('Renda Variável'!M:M,'Renda Variável'!H:H,G229,'Renda Variável'!J:J,"C")-SUMIFS('Renda Variável'!M:M,'Renda Variável'!H:H,G229,'Renda Variável'!J:J,"V"))*VLOOKUP(G229,Tabela1[],2,0),"")</f>
        <v/>
      </c>
      <c r="J229" s="17" t="str">
        <f>IF(
G229&lt;&gt;"",
(SUMIFS('Renda Variável'!M:M,'Renda Variável'!H:H,G229,'Renda Variável'!J:J,"C")-SUMIFS('Renda Variável'!M:M,'Renda Variável'!H:H,G229,'Renda Variável'!J:J,"V")) *
(VLOOKUP(G229,Tabela1[],2,0) -
(SUMIFS('Renda Variável'!Q:Q,'Renda Variável'!H:H,G229,'Renda Variável'!J:J,"C")/SUMIFS('Renda Variável'!M:M,'Renda Variável'!H:H,G229,'Renda Variável'!J:J,"C"))),"")</f>
        <v/>
      </c>
      <c r="R229" s="16">
        <f t="shared" si="8"/>
        <v>229</v>
      </c>
      <c r="S229" s="16" t="str">
        <f>IFERROR(IF('Renda Fixa'!N259&lt;&gt;"",'Renda Fixa'!N259,""),"")</f>
        <v/>
      </c>
      <c r="T229" s="16" t="str">
        <f>IFERROR(IF((SUMIFS('Renda Fixa'!O:O,'Renda Fixa'!N:N,S229,'Renda Fixa'!I:I,"A")-SUMIFS('Renda Fixa'!O:O,'Renda Fixa'!N:N,S229,'Renda Fixa'!I:I,"R"))=0,"",IF(S229="","",IF(COUNTIF('Renda Fixa'!$N$31:N259,S229)&gt;1,"",R229))),"")</f>
        <v/>
      </c>
      <c r="U229" s="16" t="str">
        <f t="shared" si="7"/>
        <v/>
      </c>
      <c r="V229" s="16" t="str" cm="1">
        <f t="array" ref="V229">IFERROR(INDEX(S:S,U229),"")</f>
        <v/>
      </c>
      <c r="W229" s="16" t="str">
        <f>IF(V229&lt;&gt;"",INDEX('Renda Fixa'!J:J,MATCH(V229,'Renda Fixa'!N:N,0)),"")</f>
        <v/>
      </c>
      <c r="X229" s="17" t="str">
        <f>IF(V229&lt;&gt;"",(SUMIFS('Renda Fixa'!O:O,'Renda Fixa'!N:N,V229,'Renda Fixa'!I:I,"A")-SUMIFS('Renda Fixa'!O:O,'Renda Fixa'!N:N,V229,'Renda Fixa'!I:I,"R"))*VLOOKUP(V229,Tabela2[],2,0),"")</f>
        <v/>
      </c>
      <c r="Y229" s="2" t="str">
        <f>IF(
V229&lt;&gt;"",
(SUMIFS('Renda Fixa'!O:O,'Renda Fixa'!N:N,V229,'Renda Fixa'!I:I,"A")-SUMIFS('Renda Fixa'!O:O,'Renda Fixa'!N:N,V229,'Renda Fixa'!I:I,"R")) *
(VLOOKUP(V229,Tabela2[],2,0) -
(SUMIFS('Renda Fixa'!S:S,'Renda Fixa'!N:N,V229,'Renda Fixa'!I:I,"A")/SUMIFS('Renda Fixa'!O:O,'Renda Fixa'!N:N,V229,'Renda Fixa'!I:I,"A"))),"")</f>
        <v/>
      </c>
    </row>
    <row r="230" spans="3:25" x14ac:dyDescent="0.25">
      <c r="C230" s="16">
        <v>230</v>
      </c>
      <c r="D230" s="16" t="str">
        <f>IFERROR(IF('Renda Variável'!H256&lt;&gt;"",'Renda Variável'!H256,""),"")</f>
        <v/>
      </c>
      <c r="E230" s="16" t="str">
        <f>IFERROR(IF((SUMIFS('Renda Variável'!M:M,'Renda Variável'!H:H,D230,'Renda Variável'!J:J,"C")-SUMIFS('Renda Variável'!M:M,'Renda Variável'!H:H,D230,'Renda Variável'!J:J,"V"))=0,"",IF(D230="","",IF(COUNTIF('Renda Variável'!$H$27:H256,D230)&gt;1,"",C230))),"")</f>
        <v/>
      </c>
      <c r="F230" s="16" t="str">
        <f t="shared" si="6"/>
        <v/>
      </c>
      <c r="G230" s="16" t="str" cm="1">
        <f t="array" ref="G230">IFERROR(INDEX(D:D,F230),"")</f>
        <v/>
      </c>
      <c r="H230" s="16" t="str">
        <f>IF(G230&lt;&gt;"",VLOOKUP(G230,'Renda Variável'!H:I,2,0),"")</f>
        <v/>
      </c>
      <c r="I230" s="17" t="str">
        <f>IF(G230&lt;&gt;"",(SUMIFS('Renda Variável'!M:M,'Renda Variável'!H:H,G230,'Renda Variável'!J:J,"C")-SUMIFS('Renda Variável'!M:M,'Renda Variável'!H:H,G230,'Renda Variável'!J:J,"V"))*VLOOKUP(G230,Tabela1[],2,0),"")</f>
        <v/>
      </c>
      <c r="J230" s="17" t="str">
        <f>IF(
G230&lt;&gt;"",
(SUMIFS('Renda Variável'!M:M,'Renda Variável'!H:H,G230,'Renda Variável'!J:J,"C")-SUMIFS('Renda Variável'!M:M,'Renda Variável'!H:H,G230,'Renda Variável'!J:J,"V")) *
(VLOOKUP(G230,Tabela1[],2,0) -
(SUMIFS('Renda Variável'!Q:Q,'Renda Variável'!H:H,G230,'Renda Variável'!J:J,"C")/SUMIFS('Renda Variável'!M:M,'Renda Variável'!H:H,G230,'Renda Variável'!J:J,"C"))),"")</f>
        <v/>
      </c>
      <c r="R230" s="16">
        <f t="shared" si="8"/>
        <v>230</v>
      </c>
      <c r="S230" s="16" t="str">
        <f>IFERROR(IF('Renda Fixa'!N260&lt;&gt;"",'Renda Fixa'!N260,""),"")</f>
        <v/>
      </c>
      <c r="T230" s="16" t="str">
        <f>IFERROR(IF((SUMIFS('Renda Fixa'!O:O,'Renda Fixa'!N:N,S230,'Renda Fixa'!I:I,"A")-SUMIFS('Renda Fixa'!O:O,'Renda Fixa'!N:N,S230,'Renda Fixa'!I:I,"R"))=0,"",IF(S230="","",IF(COUNTIF('Renda Fixa'!$N$31:N260,S230)&gt;1,"",R230))),"")</f>
        <v/>
      </c>
      <c r="U230" s="16" t="str">
        <f t="shared" si="7"/>
        <v/>
      </c>
      <c r="V230" s="16" t="str" cm="1">
        <f t="array" ref="V230">IFERROR(INDEX(S:S,U230),"")</f>
        <v/>
      </c>
      <c r="W230" s="16" t="str">
        <f>IF(V230&lt;&gt;"",INDEX('Renda Fixa'!J:J,MATCH(V230,'Renda Fixa'!N:N,0)),"")</f>
        <v/>
      </c>
      <c r="X230" s="17" t="str">
        <f>IF(V230&lt;&gt;"",(SUMIFS('Renda Fixa'!O:O,'Renda Fixa'!N:N,V230,'Renda Fixa'!I:I,"A")-SUMIFS('Renda Fixa'!O:O,'Renda Fixa'!N:N,V230,'Renda Fixa'!I:I,"R"))*VLOOKUP(V230,Tabela2[],2,0),"")</f>
        <v/>
      </c>
      <c r="Y230" s="2" t="str">
        <f>IF(
V230&lt;&gt;"",
(SUMIFS('Renda Fixa'!O:O,'Renda Fixa'!N:N,V230,'Renda Fixa'!I:I,"A")-SUMIFS('Renda Fixa'!O:O,'Renda Fixa'!N:N,V230,'Renda Fixa'!I:I,"R")) *
(VLOOKUP(V230,Tabela2[],2,0) -
(SUMIFS('Renda Fixa'!S:S,'Renda Fixa'!N:N,V230,'Renda Fixa'!I:I,"A")/SUMIFS('Renda Fixa'!O:O,'Renda Fixa'!N:N,V230,'Renda Fixa'!I:I,"A"))),"")</f>
        <v/>
      </c>
    </row>
    <row r="231" spans="3:25" x14ac:dyDescent="0.25">
      <c r="C231" s="16">
        <v>231</v>
      </c>
      <c r="D231" s="16" t="str">
        <f>IFERROR(IF('Renda Variável'!H257&lt;&gt;"",'Renda Variável'!H257,""),"")</f>
        <v/>
      </c>
      <c r="E231" s="16" t="str">
        <f>IFERROR(IF((SUMIFS('Renda Variável'!M:M,'Renda Variável'!H:H,D231,'Renda Variável'!J:J,"C")-SUMIFS('Renda Variável'!M:M,'Renda Variável'!H:H,D231,'Renda Variável'!J:J,"V"))=0,"",IF(D231="","",IF(COUNTIF('Renda Variável'!$H$27:H257,D231)&gt;1,"",C231))),"")</f>
        <v/>
      </c>
      <c r="F231" s="16" t="str">
        <f t="shared" si="6"/>
        <v/>
      </c>
      <c r="G231" s="16" t="str" cm="1">
        <f t="array" ref="G231">IFERROR(INDEX(D:D,F231),"")</f>
        <v/>
      </c>
      <c r="H231" s="16" t="str">
        <f>IF(G231&lt;&gt;"",VLOOKUP(G231,'Renda Variável'!H:I,2,0),"")</f>
        <v/>
      </c>
      <c r="I231" s="17" t="str">
        <f>IF(G231&lt;&gt;"",(SUMIFS('Renda Variável'!M:M,'Renda Variável'!H:H,G231,'Renda Variável'!J:J,"C")-SUMIFS('Renda Variável'!M:M,'Renda Variável'!H:H,G231,'Renda Variável'!J:J,"V"))*VLOOKUP(G231,Tabela1[],2,0),"")</f>
        <v/>
      </c>
      <c r="J231" s="17" t="str">
        <f>IF(
G231&lt;&gt;"",
(SUMIFS('Renda Variável'!M:M,'Renda Variável'!H:H,G231,'Renda Variável'!J:J,"C")-SUMIFS('Renda Variável'!M:M,'Renda Variável'!H:H,G231,'Renda Variável'!J:J,"V")) *
(VLOOKUP(G231,Tabela1[],2,0) -
(SUMIFS('Renda Variável'!Q:Q,'Renda Variável'!H:H,G231,'Renda Variável'!J:J,"C")/SUMIFS('Renda Variável'!M:M,'Renda Variável'!H:H,G231,'Renda Variável'!J:J,"C"))),"")</f>
        <v/>
      </c>
      <c r="R231" s="16">
        <f t="shared" si="8"/>
        <v>231</v>
      </c>
      <c r="S231" s="16" t="str">
        <f>IFERROR(IF('Renda Fixa'!N261&lt;&gt;"",'Renda Fixa'!N261,""),"")</f>
        <v/>
      </c>
      <c r="T231" s="16" t="str">
        <f>IFERROR(IF((SUMIFS('Renda Fixa'!O:O,'Renda Fixa'!N:N,S231,'Renda Fixa'!I:I,"A")-SUMIFS('Renda Fixa'!O:O,'Renda Fixa'!N:N,S231,'Renda Fixa'!I:I,"R"))=0,"",IF(S231="","",IF(COUNTIF('Renda Fixa'!$N$31:N261,S231)&gt;1,"",R231))),"")</f>
        <v/>
      </c>
      <c r="U231" s="16" t="str">
        <f t="shared" si="7"/>
        <v/>
      </c>
      <c r="V231" s="16" t="str" cm="1">
        <f t="array" ref="V231">IFERROR(INDEX(S:S,U231),"")</f>
        <v/>
      </c>
      <c r="W231" s="16" t="str">
        <f>IF(V231&lt;&gt;"",INDEX('Renda Fixa'!J:J,MATCH(V231,'Renda Fixa'!N:N,0)),"")</f>
        <v/>
      </c>
      <c r="X231" s="17" t="str">
        <f>IF(V231&lt;&gt;"",(SUMIFS('Renda Fixa'!O:O,'Renda Fixa'!N:N,V231,'Renda Fixa'!I:I,"A")-SUMIFS('Renda Fixa'!O:O,'Renda Fixa'!N:N,V231,'Renda Fixa'!I:I,"R"))*VLOOKUP(V231,Tabela2[],2,0),"")</f>
        <v/>
      </c>
      <c r="Y231" s="2" t="str">
        <f>IF(
V231&lt;&gt;"",
(SUMIFS('Renda Fixa'!O:O,'Renda Fixa'!N:N,V231,'Renda Fixa'!I:I,"A")-SUMIFS('Renda Fixa'!O:O,'Renda Fixa'!N:N,V231,'Renda Fixa'!I:I,"R")) *
(VLOOKUP(V231,Tabela2[],2,0) -
(SUMIFS('Renda Fixa'!S:S,'Renda Fixa'!N:N,V231,'Renda Fixa'!I:I,"A")/SUMIFS('Renda Fixa'!O:O,'Renda Fixa'!N:N,V231,'Renda Fixa'!I:I,"A"))),"")</f>
        <v/>
      </c>
    </row>
    <row r="232" spans="3:25" x14ac:dyDescent="0.25">
      <c r="C232" s="16">
        <v>232</v>
      </c>
      <c r="D232" s="16" t="str">
        <f>IFERROR(IF('Renda Variável'!H258&lt;&gt;"",'Renda Variável'!H258,""),"")</f>
        <v/>
      </c>
      <c r="E232" s="16" t="str">
        <f>IFERROR(IF((SUMIFS('Renda Variável'!M:M,'Renda Variável'!H:H,D232,'Renda Variável'!J:J,"C")-SUMIFS('Renda Variável'!M:M,'Renda Variável'!H:H,D232,'Renda Variável'!J:J,"V"))=0,"",IF(D232="","",IF(COUNTIF('Renda Variável'!$H$27:H258,D232)&gt;1,"",C232))),"")</f>
        <v/>
      </c>
      <c r="F232" s="16" t="str">
        <f t="shared" si="6"/>
        <v/>
      </c>
      <c r="G232" s="16" t="str" cm="1">
        <f t="array" ref="G232">IFERROR(INDEX(D:D,F232),"")</f>
        <v/>
      </c>
      <c r="H232" s="16" t="str">
        <f>IF(G232&lt;&gt;"",VLOOKUP(G232,'Renda Variável'!H:I,2,0),"")</f>
        <v/>
      </c>
      <c r="I232" s="17" t="str">
        <f>IF(G232&lt;&gt;"",(SUMIFS('Renda Variável'!M:M,'Renda Variável'!H:H,G232,'Renda Variável'!J:J,"C")-SUMIFS('Renda Variável'!M:M,'Renda Variável'!H:H,G232,'Renda Variável'!J:J,"V"))*VLOOKUP(G232,Tabela1[],2,0),"")</f>
        <v/>
      </c>
      <c r="J232" s="17" t="str">
        <f>IF(
G232&lt;&gt;"",
(SUMIFS('Renda Variável'!M:M,'Renda Variável'!H:H,G232,'Renda Variável'!J:J,"C")-SUMIFS('Renda Variável'!M:M,'Renda Variável'!H:H,G232,'Renda Variável'!J:J,"V")) *
(VLOOKUP(G232,Tabela1[],2,0) -
(SUMIFS('Renda Variável'!Q:Q,'Renda Variável'!H:H,G232,'Renda Variável'!J:J,"C")/SUMIFS('Renda Variável'!M:M,'Renda Variável'!H:H,G232,'Renda Variável'!J:J,"C"))),"")</f>
        <v/>
      </c>
      <c r="R232" s="16">
        <f t="shared" si="8"/>
        <v>232</v>
      </c>
      <c r="S232" s="16" t="str">
        <f>IFERROR(IF('Renda Fixa'!N262&lt;&gt;"",'Renda Fixa'!N262,""),"")</f>
        <v/>
      </c>
      <c r="T232" s="16" t="str">
        <f>IFERROR(IF((SUMIFS('Renda Fixa'!O:O,'Renda Fixa'!N:N,S232,'Renda Fixa'!I:I,"A")-SUMIFS('Renda Fixa'!O:O,'Renda Fixa'!N:N,S232,'Renda Fixa'!I:I,"R"))=0,"",IF(S232="","",IF(COUNTIF('Renda Fixa'!$N$31:N262,S232)&gt;1,"",R232))),"")</f>
        <v/>
      </c>
      <c r="U232" s="16" t="str">
        <f t="shared" si="7"/>
        <v/>
      </c>
      <c r="V232" s="16" t="str" cm="1">
        <f t="array" ref="V232">IFERROR(INDEX(S:S,U232),"")</f>
        <v/>
      </c>
      <c r="W232" s="16" t="str">
        <f>IF(V232&lt;&gt;"",INDEX('Renda Fixa'!J:J,MATCH(V232,'Renda Fixa'!N:N,0)),"")</f>
        <v/>
      </c>
      <c r="X232" s="17" t="str">
        <f>IF(V232&lt;&gt;"",(SUMIFS('Renda Fixa'!O:O,'Renda Fixa'!N:N,V232,'Renda Fixa'!I:I,"A")-SUMIFS('Renda Fixa'!O:O,'Renda Fixa'!N:N,V232,'Renda Fixa'!I:I,"R"))*VLOOKUP(V232,Tabela2[],2,0),"")</f>
        <v/>
      </c>
      <c r="Y232" s="2" t="str">
        <f>IF(
V232&lt;&gt;"",
(SUMIFS('Renda Fixa'!O:O,'Renda Fixa'!N:N,V232,'Renda Fixa'!I:I,"A")-SUMIFS('Renda Fixa'!O:O,'Renda Fixa'!N:N,V232,'Renda Fixa'!I:I,"R")) *
(VLOOKUP(V232,Tabela2[],2,0) -
(SUMIFS('Renda Fixa'!S:S,'Renda Fixa'!N:N,V232,'Renda Fixa'!I:I,"A")/SUMIFS('Renda Fixa'!O:O,'Renda Fixa'!N:N,V232,'Renda Fixa'!I:I,"A"))),"")</f>
        <v/>
      </c>
    </row>
    <row r="233" spans="3:25" x14ac:dyDescent="0.25">
      <c r="C233" s="16">
        <v>233</v>
      </c>
      <c r="D233" s="16" t="str">
        <f>IFERROR(IF('Renda Variável'!H259&lt;&gt;"",'Renda Variável'!H259,""),"")</f>
        <v/>
      </c>
      <c r="E233" s="16" t="str">
        <f>IFERROR(IF((SUMIFS('Renda Variável'!M:M,'Renda Variável'!H:H,D233,'Renda Variável'!J:J,"C")-SUMIFS('Renda Variável'!M:M,'Renda Variável'!H:H,D233,'Renda Variável'!J:J,"V"))=0,"",IF(D233="","",IF(COUNTIF('Renda Variável'!$H$27:H259,D233)&gt;1,"",C233))),"")</f>
        <v/>
      </c>
      <c r="F233" s="16" t="str">
        <f t="shared" si="6"/>
        <v/>
      </c>
      <c r="G233" s="16" t="str" cm="1">
        <f t="array" ref="G233">IFERROR(INDEX(D:D,F233),"")</f>
        <v/>
      </c>
      <c r="H233" s="16" t="str">
        <f>IF(G233&lt;&gt;"",VLOOKUP(G233,'Renda Variável'!H:I,2,0),"")</f>
        <v/>
      </c>
      <c r="I233" s="17" t="str">
        <f>IF(G233&lt;&gt;"",(SUMIFS('Renda Variável'!M:M,'Renda Variável'!H:H,G233,'Renda Variável'!J:J,"C")-SUMIFS('Renda Variável'!M:M,'Renda Variável'!H:H,G233,'Renda Variável'!J:J,"V"))*VLOOKUP(G233,Tabela1[],2,0),"")</f>
        <v/>
      </c>
      <c r="J233" s="17" t="str">
        <f>IF(
G233&lt;&gt;"",
(SUMIFS('Renda Variável'!M:M,'Renda Variável'!H:H,G233,'Renda Variável'!J:J,"C")-SUMIFS('Renda Variável'!M:M,'Renda Variável'!H:H,G233,'Renda Variável'!J:J,"V")) *
(VLOOKUP(G233,Tabela1[],2,0) -
(SUMIFS('Renda Variável'!Q:Q,'Renda Variável'!H:H,G233,'Renda Variável'!J:J,"C")/SUMIFS('Renda Variável'!M:M,'Renda Variável'!H:H,G233,'Renda Variável'!J:J,"C"))),"")</f>
        <v/>
      </c>
      <c r="R233" s="16">
        <f t="shared" si="8"/>
        <v>233</v>
      </c>
      <c r="S233" s="16" t="str">
        <f>IFERROR(IF('Renda Fixa'!N263&lt;&gt;"",'Renda Fixa'!N263,""),"")</f>
        <v/>
      </c>
      <c r="T233" s="16" t="str">
        <f>IFERROR(IF((SUMIFS('Renda Fixa'!O:O,'Renda Fixa'!N:N,S233,'Renda Fixa'!I:I,"A")-SUMIFS('Renda Fixa'!O:O,'Renda Fixa'!N:N,S233,'Renda Fixa'!I:I,"R"))=0,"",IF(S233="","",IF(COUNTIF('Renda Fixa'!$N$31:N263,S233)&gt;1,"",R233))),"")</f>
        <v/>
      </c>
      <c r="U233" s="16" t="str">
        <f t="shared" si="7"/>
        <v/>
      </c>
      <c r="V233" s="16" t="str" cm="1">
        <f t="array" ref="V233">IFERROR(INDEX(S:S,U233),"")</f>
        <v/>
      </c>
      <c r="W233" s="16" t="str">
        <f>IF(V233&lt;&gt;"",INDEX('Renda Fixa'!J:J,MATCH(V233,'Renda Fixa'!N:N,0)),"")</f>
        <v/>
      </c>
      <c r="X233" s="17" t="str">
        <f>IF(V233&lt;&gt;"",(SUMIFS('Renda Fixa'!O:O,'Renda Fixa'!N:N,V233,'Renda Fixa'!I:I,"A")-SUMIFS('Renda Fixa'!O:O,'Renda Fixa'!N:N,V233,'Renda Fixa'!I:I,"R"))*VLOOKUP(V233,Tabela2[],2,0),"")</f>
        <v/>
      </c>
      <c r="Y233" s="2" t="str">
        <f>IF(
V233&lt;&gt;"",
(SUMIFS('Renda Fixa'!O:O,'Renda Fixa'!N:N,V233,'Renda Fixa'!I:I,"A")-SUMIFS('Renda Fixa'!O:O,'Renda Fixa'!N:N,V233,'Renda Fixa'!I:I,"R")) *
(VLOOKUP(V233,Tabela2[],2,0) -
(SUMIFS('Renda Fixa'!S:S,'Renda Fixa'!N:N,V233,'Renda Fixa'!I:I,"A")/SUMIFS('Renda Fixa'!O:O,'Renda Fixa'!N:N,V233,'Renda Fixa'!I:I,"A"))),"")</f>
        <v/>
      </c>
    </row>
    <row r="234" spans="3:25" x14ac:dyDescent="0.25">
      <c r="C234" s="16">
        <v>234</v>
      </c>
      <c r="D234" s="16" t="str">
        <f>IFERROR(IF('Renda Variável'!H260&lt;&gt;"",'Renda Variável'!H260,""),"")</f>
        <v/>
      </c>
      <c r="E234" s="16" t="str">
        <f>IFERROR(IF((SUMIFS('Renda Variável'!M:M,'Renda Variável'!H:H,D234,'Renda Variável'!J:J,"C")-SUMIFS('Renda Variável'!M:M,'Renda Variável'!H:H,D234,'Renda Variável'!J:J,"V"))=0,"",IF(D234="","",IF(COUNTIF('Renda Variável'!$H$27:H260,D234)&gt;1,"",C234))),"")</f>
        <v/>
      </c>
      <c r="F234" s="16" t="str">
        <f t="shared" si="6"/>
        <v/>
      </c>
      <c r="G234" s="16" t="str" cm="1">
        <f t="array" ref="G234">IFERROR(INDEX(D:D,F234),"")</f>
        <v/>
      </c>
      <c r="H234" s="16" t="str">
        <f>IF(G234&lt;&gt;"",VLOOKUP(G234,'Renda Variável'!H:I,2,0),"")</f>
        <v/>
      </c>
      <c r="I234" s="17" t="str">
        <f>IF(G234&lt;&gt;"",(SUMIFS('Renda Variável'!M:M,'Renda Variável'!H:H,G234,'Renda Variável'!J:J,"C")-SUMIFS('Renda Variável'!M:M,'Renda Variável'!H:H,G234,'Renda Variável'!J:J,"V"))*VLOOKUP(G234,Tabela1[],2,0),"")</f>
        <v/>
      </c>
      <c r="J234" s="17" t="str">
        <f>IF(
G234&lt;&gt;"",
(SUMIFS('Renda Variável'!M:M,'Renda Variável'!H:H,G234,'Renda Variável'!J:J,"C")-SUMIFS('Renda Variável'!M:M,'Renda Variável'!H:H,G234,'Renda Variável'!J:J,"V")) *
(VLOOKUP(G234,Tabela1[],2,0) -
(SUMIFS('Renda Variável'!Q:Q,'Renda Variável'!H:H,G234,'Renda Variável'!J:J,"C")/SUMIFS('Renda Variável'!M:M,'Renda Variável'!H:H,G234,'Renda Variável'!J:J,"C"))),"")</f>
        <v/>
      </c>
      <c r="R234" s="16">
        <f t="shared" si="8"/>
        <v>234</v>
      </c>
      <c r="S234" s="16" t="str">
        <f>IFERROR(IF('Renda Fixa'!N264&lt;&gt;"",'Renda Fixa'!N264,""),"")</f>
        <v/>
      </c>
      <c r="T234" s="16" t="str">
        <f>IFERROR(IF((SUMIFS('Renda Fixa'!O:O,'Renda Fixa'!N:N,S234,'Renda Fixa'!I:I,"A")-SUMIFS('Renda Fixa'!O:O,'Renda Fixa'!N:N,S234,'Renda Fixa'!I:I,"R"))=0,"",IF(S234="","",IF(COUNTIF('Renda Fixa'!$N$31:N264,S234)&gt;1,"",R234))),"")</f>
        <v/>
      </c>
      <c r="U234" s="16" t="str">
        <f t="shared" si="7"/>
        <v/>
      </c>
      <c r="V234" s="16" t="str" cm="1">
        <f t="array" ref="V234">IFERROR(INDEX(S:S,U234),"")</f>
        <v/>
      </c>
      <c r="W234" s="16" t="str">
        <f>IF(V234&lt;&gt;"",INDEX('Renda Fixa'!J:J,MATCH(V234,'Renda Fixa'!N:N,0)),"")</f>
        <v/>
      </c>
      <c r="X234" s="17" t="str">
        <f>IF(V234&lt;&gt;"",(SUMIFS('Renda Fixa'!O:O,'Renda Fixa'!N:N,V234,'Renda Fixa'!I:I,"A")-SUMIFS('Renda Fixa'!O:O,'Renda Fixa'!N:N,V234,'Renda Fixa'!I:I,"R"))*VLOOKUP(V234,Tabela2[],2,0),"")</f>
        <v/>
      </c>
      <c r="Y234" s="2" t="str">
        <f>IF(
V234&lt;&gt;"",
(SUMIFS('Renda Fixa'!O:O,'Renda Fixa'!N:N,V234,'Renda Fixa'!I:I,"A")-SUMIFS('Renda Fixa'!O:O,'Renda Fixa'!N:N,V234,'Renda Fixa'!I:I,"R")) *
(VLOOKUP(V234,Tabela2[],2,0) -
(SUMIFS('Renda Fixa'!S:S,'Renda Fixa'!N:N,V234,'Renda Fixa'!I:I,"A")/SUMIFS('Renda Fixa'!O:O,'Renda Fixa'!N:N,V234,'Renda Fixa'!I:I,"A"))),"")</f>
        <v/>
      </c>
    </row>
    <row r="235" spans="3:25" x14ac:dyDescent="0.25">
      <c r="C235" s="16">
        <v>235</v>
      </c>
      <c r="D235" s="16" t="str">
        <f>IFERROR(IF('Renda Variável'!H261&lt;&gt;"",'Renda Variável'!H261,""),"")</f>
        <v/>
      </c>
      <c r="E235" s="16" t="str">
        <f>IFERROR(IF((SUMIFS('Renda Variável'!M:M,'Renda Variável'!H:H,D235,'Renda Variável'!J:J,"C")-SUMIFS('Renda Variável'!M:M,'Renda Variável'!H:H,D235,'Renda Variável'!J:J,"V"))=0,"",IF(D235="","",IF(COUNTIF('Renda Variável'!$H$27:H261,D235)&gt;1,"",C235))),"")</f>
        <v/>
      </c>
      <c r="F235" s="16" t="str">
        <f t="shared" si="6"/>
        <v/>
      </c>
      <c r="G235" s="16" t="str" cm="1">
        <f t="array" ref="G235">IFERROR(INDEX(D:D,F235),"")</f>
        <v/>
      </c>
      <c r="H235" s="16" t="str">
        <f>IF(G235&lt;&gt;"",VLOOKUP(G235,'Renda Variável'!H:I,2,0),"")</f>
        <v/>
      </c>
      <c r="I235" s="17" t="str">
        <f>IF(G235&lt;&gt;"",(SUMIFS('Renda Variável'!M:M,'Renda Variável'!H:H,G235,'Renda Variável'!J:J,"C")-SUMIFS('Renda Variável'!M:M,'Renda Variável'!H:H,G235,'Renda Variável'!J:J,"V"))*VLOOKUP(G235,Tabela1[],2,0),"")</f>
        <v/>
      </c>
      <c r="J235" s="17" t="str">
        <f>IF(
G235&lt;&gt;"",
(SUMIFS('Renda Variável'!M:M,'Renda Variável'!H:H,G235,'Renda Variável'!J:J,"C")-SUMIFS('Renda Variável'!M:M,'Renda Variável'!H:H,G235,'Renda Variável'!J:J,"V")) *
(VLOOKUP(G235,Tabela1[],2,0) -
(SUMIFS('Renda Variável'!Q:Q,'Renda Variável'!H:H,G235,'Renda Variável'!J:J,"C")/SUMIFS('Renda Variável'!M:M,'Renda Variável'!H:H,G235,'Renda Variável'!J:J,"C"))),"")</f>
        <v/>
      </c>
      <c r="R235" s="16">
        <f t="shared" si="8"/>
        <v>235</v>
      </c>
      <c r="S235" s="16" t="str">
        <f>IFERROR(IF('Renda Fixa'!N265&lt;&gt;"",'Renda Fixa'!N265,""),"")</f>
        <v/>
      </c>
      <c r="T235" s="16" t="str">
        <f>IFERROR(IF((SUMIFS('Renda Fixa'!O:O,'Renda Fixa'!N:N,S235,'Renda Fixa'!I:I,"A")-SUMIFS('Renda Fixa'!O:O,'Renda Fixa'!N:N,S235,'Renda Fixa'!I:I,"R"))=0,"",IF(S235="","",IF(COUNTIF('Renda Fixa'!$N$31:N265,S235)&gt;1,"",R235))),"")</f>
        <v/>
      </c>
      <c r="U235" s="16" t="str">
        <f t="shared" si="7"/>
        <v/>
      </c>
      <c r="V235" s="16" t="str" cm="1">
        <f t="array" ref="V235">IFERROR(INDEX(S:S,U235),"")</f>
        <v/>
      </c>
      <c r="W235" s="16" t="str">
        <f>IF(V235&lt;&gt;"",INDEX('Renda Fixa'!J:J,MATCH(V235,'Renda Fixa'!N:N,0)),"")</f>
        <v/>
      </c>
      <c r="X235" s="17" t="str">
        <f>IF(V235&lt;&gt;"",(SUMIFS('Renda Fixa'!O:O,'Renda Fixa'!N:N,V235,'Renda Fixa'!I:I,"A")-SUMIFS('Renda Fixa'!O:O,'Renda Fixa'!N:N,V235,'Renda Fixa'!I:I,"R"))*VLOOKUP(V235,Tabela2[],2,0),"")</f>
        <v/>
      </c>
      <c r="Y235" s="2" t="str">
        <f>IF(
V235&lt;&gt;"",
(SUMIFS('Renda Fixa'!O:O,'Renda Fixa'!N:N,V235,'Renda Fixa'!I:I,"A")-SUMIFS('Renda Fixa'!O:O,'Renda Fixa'!N:N,V235,'Renda Fixa'!I:I,"R")) *
(VLOOKUP(V235,Tabela2[],2,0) -
(SUMIFS('Renda Fixa'!S:S,'Renda Fixa'!N:N,V235,'Renda Fixa'!I:I,"A")/SUMIFS('Renda Fixa'!O:O,'Renda Fixa'!N:N,V235,'Renda Fixa'!I:I,"A"))),"")</f>
        <v/>
      </c>
    </row>
    <row r="236" spans="3:25" x14ac:dyDescent="0.25">
      <c r="C236" s="16">
        <v>236</v>
      </c>
      <c r="D236" s="16" t="str">
        <f>IFERROR(IF('Renda Variável'!H262&lt;&gt;"",'Renda Variável'!H262,""),"")</f>
        <v/>
      </c>
      <c r="E236" s="16" t="str">
        <f>IFERROR(IF((SUMIFS('Renda Variável'!M:M,'Renda Variável'!H:H,D236,'Renda Variável'!J:J,"C")-SUMIFS('Renda Variável'!M:M,'Renda Variável'!H:H,D236,'Renda Variável'!J:J,"V"))=0,"",IF(D236="","",IF(COUNTIF('Renda Variável'!$H$27:H262,D236)&gt;1,"",C236))),"")</f>
        <v/>
      </c>
      <c r="F236" s="16" t="str">
        <f t="shared" si="6"/>
        <v/>
      </c>
      <c r="G236" s="16" t="str" cm="1">
        <f t="array" ref="G236">IFERROR(INDEX(D:D,F236),"")</f>
        <v/>
      </c>
      <c r="H236" s="16" t="str">
        <f>IF(G236&lt;&gt;"",VLOOKUP(G236,'Renda Variável'!H:I,2,0),"")</f>
        <v/>
      </c>
      <c r="I236" s="17" t="str">
        <f>IF(G236&lt;&gt;"",(SUMIFS('Renda Variável'!M:M,'Renda Variável'!H:H,G236,'Renda Variável'!J:J,"C")-SUMIFS('Renda Variável'!M:M,'Renda Variável'!H:H,G236,'Renda Variável'!J:J,"V"))*VLOOKUP(G236,Tabela1[],2,0),"")</f>
        <v/>
      </c>
      <c r="J236" s="17" t="str">
        <f>IF(
G236&lt;&gt;"",
(SUMIFS('Renda Variável'!M:M,'Renda Variável'!H:H,G236,'Renda Variável'!J:J,"C")-SUMIFS('Renda Variável'!M:M,'Renda Variável'!H:H,G236,'Renda Variável'!J:J,"V")) *
(VLOOKUP(G236,Tabela1[],2,0) -
(SUMIFS('Renda Variável'!Q:Q,'Renda Variável'!H:H,G236,'Renda Variável'!J:J,"C")/SUMIFS('Renda Variável'!M:M,'Renda Variável'!H:H,G236,'Renda Variável'!J:J,"C"))),"")</f>
        <v/>
      </c>
      <c r="R236" s="16">
        <f t="shared" si="8"/>
        <v>236</v>
      </c>
      <c r="S236" s="16" t="str">
        <f>IFERROR(IF('Renda Fixa'!N266&lt;&gt;"",'Renda Fixa'!N266,""),"")</f>
        <v/>
      </c>
      <c r="T236" s="16" t="str">
        <f>IFERROR(IF((SUMIFS('Renda Fixa'!O:O,'Renda Fixa'!N:N,S236,'Renda Fixa'!I:I,"A")-SUMIFS('Renda Fixa'!O:O,'Renda Fixa'!N:N,S236,'Renda Fixa'!I:I,"R"))=0,"",IF(S236="","",IF(COUNTIF('Renda Fixa'!$N$31:N266,S236)&gt;1,"",R236))),"")</f>
        <v/>
      </c>
      <c r="U236" s="16" t="str">
        <f t="shared" si="7"/>
        <v/>
      </c>
      <c r="V236" s="16" t="str" cm="1">
        <f t="array" ref="V236">IFERROR(INDEX(S:S,U236),"")</f>
        <v/>
      </c>
      <c r="W236" s="16" t="str">
        <f>IF(V236&lt;&gt;"",INDEX('Renda Fixa'!J:J,MATCH(V236,'Renda Fixa'!N:N,0)),"")</f>
        <v/>
      </c>
      <c r="X236" s="17" t="str">
        <f>IF(V236&lt;&gt;"",(SUMIFS('Renda Fixa'!O:O,'Renda Fixa'!N:N,V236,'Renda Fixa'!I:I,"A")-SUMIFS('Renda Fixa'!O:O,'Renda Fixa'!N:N,V236,'Renda Fixa'!I:I,"R"))*VLOOKUP(V236,Tabela2[],2,0),"")</f>
        <v/>
      </c>
      <c r="Y236" s="2" t="str">
        <f>IF(
V236&lt;&gt;"",
(SUMIFS('Renda Fixa'!O:O,'Renda Fixa'!N:N,V236,'Renda Fixa'!I:I,"A")-SUMIFS('Renda Fixa'!O:O,'Renda Fixa'!N:N,V236,'Renda Fixa'!I:I,"R")) *
(VLOOKUP(V236,Tabela2[],2,0) -
(SUMIFS('Renda Fixa'!S:S,'Renda Fixa'!N:N,V236,'Renda Fixa'!I:I,"A")/SUMIFS('Renda Fixa'!O:O,'Renda Fixa'!N:N,V236,'Renda Fixa'!I:I,"A"))),"")</f>
        <v/>
      </c>
    </row>
    <row r="237" spans="3:25" x14ac:dyDescent="0.25">
      <c r="C237" s="16">
        <v>237</v>
      </c>
      <c r="D237" s="16" t="str">
        <f>IFERROR(IF('Renda Variável'!H263&lt;&gt;"",'Renda Variável'!H263,""),"")</f>
        <v/>
      </c>
      <c r="E237" s="16" t="str">
        <f>IFERROR(IF((SUMIFS('Renda Variável'!M:M,'Renda Variável'!H:H,D237,'Renda Variável'!J:J,"C")-SUMIFS('Renda Variável'!M:M,'Renda Variável'!H:H,D237,'Renda Variável'!J:J,"V"))=0,"",IF(D237="","",IF(COUNTIF('Renda Variável'!$H$27:H263,D237)&gt;1,"",C237))),"")</f>
        <v/>
      </c>
      <c r="F237" s="16" t="str">
        <f t="shared" si="6"/>
        <v/>
      </c>
      <c r="G237" s="16" t="str" cm="1">
        <f t="array" ref="G237">IFERROR(INDEX(D:D,F237),"")</f>
        <v/>
      </c>
      <c r="H237" s="16" t="str">
        <f>IF(G237&lt;&gt;"",VLOOKUP(G237,'Renda Variável'!H:I,2,0),"")</f>
        <v/>
      </c>
      <c r="I237" s="17" t="str">
        <f>IF(G237&lt;&gt;"",(SUMIFS('Renda Variável'!M:M,'Renda Variável'!H:H,G237,'Renda Variável'!J:J,"C")-SUMIFS('Renda Variável'!M:M,'Renda Variável'!H:H,G237,'Renda Variável'!J:J,"V"))*VLOOKUP(G237,Tabela1[],2,0),"")</f>
        <v/>
      </c>
      <c r="J237" s="17" t="str">
        <f>IF(
G237&lt;&gt;"",
(SUMIFS('Renda Variável'!M:M,'Renda Variável'!H:H,G237,'Renda Variável'!J:J,"C")-SUMIFS('Renda Variável'!M:M,'Renda Variável'!H:H,G237,'Renda Variável'!J:J,"V")) *
(VLOOKUP(G237,Tabela1[],2,0) -
(SUMIFS('Renda Variável'!Q:Q,'Renda Variável'!H:H,G237,'Renda Variável'!J:J,"C")/SUMIFS('Renda Variável'!M:M,'Renda Variável'!H:H,G237,'Renda Variável'!J:J,"C"))),"")</f>
        <v/>
      </c>
      <c r="R237" s="16">
        <f t="shared" si="8"/>
        <v>237</v>
      </c>
      <c r="S237" s="16" t="str">
        <f>IFERROR(IF('Renda Fixa'!N267&lt;&gt;"",'Renda Fixa'!N267,""),"")</f>
        <v/>
      </c>
      <c r="T237" s="16" t="str">
        <f>IFERROR(IF((SUMIFS('Renda Fixa'!O:O,'Renda Fixa'!N:N,S237,'Renda Fixa'!I:I,"A")-SUMIFS('Renda Fixa'!O:O,'Renda Fixa'!N:N,S237,'Renda Fixa'!I:I,"R"))=0,"",IF(S237="","",IF(COUNTIF('Renda Fixa'!$N$31:N267,S237)&gt;1,"",R237))),"")</f>
        <v/>
      </c>
      <c r="U237" s="16" t="str">
        <f t="shared" si="7"/>
        <v/>
      </c>
      <c r="V237" s="16" t="str" cm="1">
        <f t="array" ref="V237">IFERROR(INDEX(S:S,U237),"")</f>
        <v/>
      </c>
      <c r="W237" s="16" t="str">
        <f>IF(V237&lt;&gt;"",INDEX('Renda Fixa'!J:J,MATCH(V237,'Renda Fixa'!N:N,0)),"")</f>
        <v/>
      </c>
      <c r="X237" s="17" t="str">
        <f>IF(V237&lt;&gt;"",(SUMIFS('Renda Fixa'!O:O,'Renda Fixa'!N:N,V237,'Renda Fixa'!I:I,"A")-SUMIFS('Renda Fixa'!O:O,'Renda Fixa'!N:N,V237,'Renda Fixa'!I:I,"R"))*VLOOKUP(V237,Tabela2[],2,0),"")</f>
        <v/>
      </c>
      <c r="Y237" s="2" t="str">
        <f>IF(
V237&lt;&gt;"",
(SUMIFS('Renda Fixa'!O:O,'Renda Fixa'!N:N,V237,'Renda Fixa'!I:I,"A")-SUMIFS('Renda Fixa'!O:O,'Renda Fixa'!N:N,V237,'Renda Fixa'!I:I,"R")) *
(VLOOKUP(V237,Tabela2[],2,0) -
(SUMIFS('Renda Fixa'!S:S,'Renda Fixa'!N:N,V237,'Renda Fixa'!I:I,"A")/SUMIFS('Renda Fixa'!O:O,'Renda Fixa'!N:N,V237,'Renda Fixa'!I:I,"A"))),"")</f>
        <v/>
      </c>
    </row>
    <row r="238" spans="3:25" x14ac:dyDescent="0.25">
      <c r="C238" s="16">
        <v>238</v>
      </c>
      <c r="D238" s="16" t="str">
        <f>IFERROR(IF('Renda Variável'!H264&lt;&gt;"",'Renda Variável'!H264,""),"")</f>
        <v/>
      </c>
      <c r="E238" s="16" t="str">
        <f>IFERROR(IF((SUMIFS('Renda Variável'!M:M,'Renda Variável'!H:H,D238,'Renda Variável'!J:J,"C")-SUMIFS('Renda Variável'!M:M,'Renda Variável'!H:H,D238,'Renda Variável'!J:J,"V"))=0,"",IF(D238="","",IF(COUNTIF('Renda Variável'!$H$27:H264,D238)&gt;1,"",C238))),"")</f>
        <v/>
      </c>
      <c r="F238" s="16" t="str">
        <f t="shared" si="6"/>
        <v/>
      </c>
      <c r="G238" s="16" t="str" cm="1">
        <f t="array" ref="G238">IFERROR(INDEX(D:D,F238),"")</f>
        <v/>
      </c>
      <c r="H238" s="16" t="str">
        <f>IF(G238&lt;&gt;"",VLOOKUP(G238,'Renda Variável'!H:I,2,0),"")</f>
        <v/>
      </c>
      <c r="I238" s="17" t="str">
        <f>IF(G238&lt;&gt;"",(SUMIFS('Renda Variável'!M:M,'Renda Variável'!H:H,G238,'Renda Variável'!J:J,"C")-SUMIFS('Renda Variável'!M:M,'Renda Variável'!H:H,G238,'Renda Variável'!J:J,"V"))*VLOOKUP(G238,Tabela1[],2,0),"")</f>
        <v/>
      </c>
      <c r="J238" s="17" t="str">
        <f>IF(
G238&lt;&gt;"",
(SUMIFS('Renda Variável'!M:M,'Renda Variável'!H:H,G238,'Renda Variável'!J:J,"C")-SUMIFS('Renda Variável'!M:M,'Renda Variável'!H:H,G238,'Renda Variável'!J:J,"V")) *
(VLOOKUP(G238,Tabela1[],2,0) -
(SUMIFS('Renda Variável'!Q:Q,'Renda Variável'!H:H,G238,'Renda Variável'!J:J,"C")/SUMIFS('Renda Variável'!M:M,'Renda Variável'!H:H,G238,'Renda Variável'!J:J,"C"))),"")</f>
        <v/>
      </c>
      <c r="R238" s="16">
        <f t="shared" si="8"/>
        <v>238</v>
      </c>
      <c r="S238" s="16" t="str">
        <f>IFERROR(IF('Renda Fixa'!N268&lt;&gt;"",'Renda Fixa'!N268,""),"")</f>
        <v/>
      </c>
      <c r="T238" s="16" t="str">
        <f>IFERROR(IF((SUMIFS('Renda Fixa'!O:O,'Renda Fixa'!N:N,S238,'Renda Fixa'!I:I,"A")-SUMIFS('Renda Fixa'!O:O,'Renda Fixa'!N:N,S238,'Renda Fixa'!I:I,"R"))=0,"",IF(S238="","",IF(COUNTIF('Renda Fixa'!$N$31:N268,S238)&gt;1,"",R238))),"")</f>
        <v/>
      </c>
      <c r="U238" s="16" t="str">
        <f t="shared" si="7"/>
        <v/>
      </c>
      <c r="V238" s="16" t="str" cm="1">
        <f t="array" ref="V238">IFERROR(INDEX(S:S,U238),"")</f>
        <v/>
      </c>
      <c r="W238" s="16" t="str">
        <f>IF(V238&lt;&gt;"",INDEX('Renda Fixa'!J:J,MATCH(V238,'Renda Fixa'!N:N,0)),"")</f>
        <v/>
      </c>
      <c r="X238" s="17" t="str">
        <f>IF(V238&lt;&gt;"",(SUMIFS('Renda Fixa'!O:O,'Renda Fixa'!N:N,V238,'Renda Fixa'!I:I,"A")-SUMIFS('Renda Fixa'!O:O,'Renda Fixa'!N:N,V238,'Renda Fixa'!I:I,"R"))*VLOOKUP(V238,Tabela2[],2,0),"")</f>
        <v/>
      </c>
      <c r="Y238" s="2" t="str">
        <f>IF(
V238&lt;&gt;"",
(SUMIFS('Renda Fixa'!O:O,'Renda Fixa'!N:N,V238,'Renda Fixa'!I:I,"A")-SUMIFS('Renda Fixa'!O:O,'Renda Fixa'!N:N,V238,'Renda Fixa'!I:I,"R")) *
(VLOOKUP(V238,Tabela2[],2,0) -
(SUMIFS('Renda Fixa'!S:S,'Renda Fixa'!N:N,V238,'Renda Fixa'!I:I,"A")/SUMIFS('Renda Fixa'!O:O,'Renda Fixa'!N:N,V238,'Renda Fixa'!I:I,"A"))),"")</f>
        <v/>
      </c>
    </row>
    <row r="239" spans="3:25" x14ac:dyDescent="0.25">
      <c r="C239" s="16">
        <v>239</v>
      </c>
      <c r="D239" s="16" t="str">
        <f>IFERROR(IF('Renda Variável'!H265&lt;&gt;"",'Renda Variável'!H265,""),"")</f>
        <v/>
      </c>
      <c r="E239" s="16" t="str">
        <f>IFERROR(IF((SUMIFS('Renda Variável'!M:M,'Renda Variável'!H:H,D239,'Renda Variável'!J:J,"C")-SUMIFS('Renda Variável'!M:M,'Renda Variável'!H:H,D239,'Renda Variável'!J:J,"V"))=0,"",IF(D239="","",IF(COUNTIF('Renda Variável'!$H$27:H265,D239)&gt;1,"",C239))),"")</f>
        <v/>
      </c>
      <c r="F239" s="16" t="str">
        <f t="shared" si="6"/>
        <v/>
      </c>
      <c r="G239" s="16" t="str" cm="1">
        <f t="array" ref="G239">IFERROR(INDEX(D:D,F239),"")</f>
        <v/>
      </c>
      <c r="H239" s="16" t="str">
        <f>IF(G239&lt;&gt;"",VLOOKUP(G239,'Renda Variável'!H:I,2,0),"")</f>
        <v/>
      </c>
      <c r="I239" s="17" t="str">
        <f>IF(G239&lt;&gt;"",(SUMIFS('Renda Variável'!M:M,'Renda Variável'!H:H,G239,'Renda Variável'!J:J,"C")-SUMIFS('Renda Variável'!M:M,'Renda Variável'!H:H,G239,'Renda Variável'!J:J,"V"))*VLOOKUP(G239,Tabela1[],2,0),"")</f>
        <v/>
      </c>
      <c r="J239" s="17" t="str">
        <f>IF(
G239&lt;&gt;"",
(SUMIFS('Renda Variável'!M:M,'Renda Variável'!H:H,G239,'Renda Variável'!J:J,"C")-SUMIFS('Renda Variável'!M:M,'Renda Variável'!H:H,G239,'Renda Variável'!J:J,"V")) *
(VLOOKUP(G239,Tabela1[],2,0) -
(SUMIFS('Renda Variável'!Q:Q,'Renda Variável'!H:H,G239,'Renda Variável'!J:J,"C")/SUMIFS('Renda Variável'!M:M,'Renda Variável'!H:H,G239,'Renda Variável'!J:J,"C"))),"")</f>
        <v/>
      </c>
      <c r="R239" s="16">
        <f t="shared" si="8"/>
        <v>239</v>
      </c>
      <c r="S239" s="16" t="str">
        <f>IFERROR(IF('Renda Fixa'!N269&lt;&gt;"",'Renda Fixa'!N269,""),"")</f>
        <v/>
      </c>
      <c r="T239" s="16" t="str">
        <f>IFERROR(IF((SUMIFS('Renda Fixa'!O:O,'Renda Fixa'!N:N,S239,'Renda Fixa'!I:I,"A")-SUMIFS('Renda Fixa'!O:O,'Renda Fixa'!N:N,S239,'Renda Fixa'!I:I,"R"))=0,"",IF(S239="","",IF(COUNTIF('Renda Fixa'!$N$31:N269,S239)&gt;1,"",R239))),"")</f>
        <v/>
      </c>
      <c r="U239" s="16" t="str">
        <f t="shared" si="7"/>
        <v/>
      </c>
      <c r="V239" s="16" t="str" cm="1">
        <f t="array" ref="V239">IFERROR(INDEX(S:S,U239),"")</f>
        <v/>
      </c>
      <c r="W239" s="16" t="str">
        <f>IF(V239&lt;&gt;"",INDEX('Renda Fixa'!J:J,MATCH(V239,'Renda Fixa'!N:N,0)),"")</f>
        <v/>
      </c>
      <c r="X239" s="17" t="str">
        <f>IF(V239&lt;&gt;"",(SUMIFS('Renda Fixa'!O:O,'Renda Fixa'!N:N,V239,'Renda Fixa'!I:I,"A")-SUMIFS('Renda Fixa'!O:O,'Renda Fixa'!N:N,V239,'Renda Fixa'!I:I,"R"))*VLOOKUP(V239,Tabela2[],2,0),"")</f>
        <v/>
      </c>
      <c r="Y239" s="2" t="str">
        <f>IF(
V239&lt;&gt;"",
(SUMIFS('Renda Fixa'!O:O,'Renda Fixa'!N:N,V239,'Renda Fixa'!I:I,"A")-SUMIFS('Renda Fixa'!O:O,'Renda Fixa'!N:N,V239,'Renda Fixa'!I:I,"R")) *
(VLOOKUP(V239,Tabela2[],2,0) -
(SUMIFS('Renda Fixa'!S:S,'Renda Fixa'!N:N,V239,'Renda Fixa'!I:I,"A")/SUMIFS('Renda Fixa'!O:O,'Renda Fixa'!N:N,V239,'Renda Fixa'!I:I,"A"))),"")</f>
        <v/>
      </c>
    </row>
    <row r="240" spans="3:25" x14ac:dyDescent="0.25">
      <c r="C240" s="16">
        <v>240</v>
      </c>
      <c r="D240" s="16" t="str">
        <f>IFERROR(IF('Renda Variável'!H266&lt;&gt;"",'Renda Variável'!H266,""),"")</f>
        <v/>
      </c>
      <c r="E240" s="16" t="str">
        <f>IFERROR(IF((SUMIFS('Renda Variável'!M:M,'Renda Variável'!H:H,D240,'Renda Variável'!J:J,"C")-SUMIFS('Renda Variável'!M:M,'Renda Variável'!H:H,D240,'Renda Variável'!J:J,"V"))=0,"",IF(D240="","",IF(COUNTIF('Renda Variável'!$H$27:H266,D240)&gt;1,"",C240))),"")</f>
        <v/>
      </c>
      <c r="F240" s="16" t="str">
        <f t="shared" si="6"/>
        <v/>
      </c>
      <c r="G240" s="16" t="str" cm="1">
        <f t="array" ref="G240">IFERROR(INDEX(D:D,F240),"")</f>
        <v/>
      </c>
      <c r="H240" s="16" t="str">
        <f>IF(G240&lt;&gt;"",VLOOKUP(G240,'Renda Variável'!H:I,2,0),"")</f>
        <v/>
      </c>
      <c r="I240" s="17" t="str">
        <f>IF(G240&lt;&gt;"",(SUMIFS('Renda Variável'!M:M,'Renda Variável'!H:H,G240,'Renda Variável'!J:J,"C")-SUMIFS('Renda Variável'!M:M,'Renda Variável'!H:H,G240,'Renda Variável'!J:J,"V"))*VLOOKUP(G240,Tabela1[],2,0),"")</f>
        <v/>
      </c>
      <c r="J240" s="17" t="str">
        <f>IF(
G240&lt;&gt;"",
(SUMIFS('Renda Variável'!M:M,'Renda Variável'!H:H,G240,'Renda Variável'!J:J,"C")-SUMIFS('Renda Variável'!M:M,'Renda Variável'!H:H,G240,'Renda Variável'!J:J,"V")) *
(VLOOKUP(G240,Tabela1[],2,0) -
(SUMIFS('Renda Variável'!Q:Q,'Renda Variável'!H:H,G240,'Renda Variável'!J:J,"C")/SUMIFS('Renda Variável'!M:M,'Renda Variável'!H:H,G240,'Renda Variável'!J:J,"C"))),"")</f>
        <v/>
      </c>
      <c r="R240" s="16">
        <f t="shared" si="8"/>
        <v>240</v>
      </c>
      <c r="S240" s="16" t="str">
        <f>IFERROR(IF('Renda Fixa'!N270&lt;&gt;"",'Renda Fixa'!N270,""),"")</f>
        <v/>
      </c>
      <c r="T240" s="16" t="str">
        <f>IFERROR(IF((SUMIFS('Renda Fixa'!O:O,'Renda Fixa'!N:N,S240,'Renda Fixa'!I:I,"A")-SUMIFS('Renda Fixa'!O:O,'Renda Fixa'!N:N,S240,'Renda Fixa'!I:I,"R"))=0,"",IF(S240="","",IF(COUNTIF('Renda Fixa'!$N$31:N270,S240)&gt;1,"",R240))),"")</f>
        <v/>
      </c>
      <c r="U240" s="16" t="str">
        <f t="shared" si="7"/>
        <v/>
      </c>
      <c r="V240" s="16" t="str" cm="1">
        <f t="array" ref="V240">IFERROR(INDEX(S:S,U240),"")</f>
        <v/>
      </c>
      <c r="W240" s="16" t="str">
        <f>IF(V240&lt;&gt;"",INDEX('Renda Fixa'!J:J,MATCH(V240,'Renda Fixa'!N:N,0)),"")</f>
        <v/>
      </c>
      <c r="X240" s="17" t="str">
        <f>IF(V240&lt;&gt;"",(SUMIFS('Renda Fixa'!O:O,'Renda Fixa'!N:N,V240,'Renda Fixa'!I:I,"A")-SUMIFS('Renda Fixa'!O:O,'Renda Fixa'!N:N,V240,'Renda Fixa'!I:I,"R"))*VLOOKUP(V240,Tabela2[],2,0),"")</f>
        <v/>
      </c>
      <c r="Y240" s="2" t="str">
        <f>IF(
V240&lt;&gt;"",
(SUMIFS('Renda Fixa'!O:O,'Renda Fixa'!N:N,V240,'Renda Fixa'!I:I,"A")-SUMIFS('Renda Fixa'!O:O,'Renda Fixa'!N:N,V240,'Renda Fixa'!I:I,"R")) *
(VLOOKUP(V240,Tabela2[],2,0) -
(SUMIFS('Renda Fixa'!S:S,'Renda Fixa'!N:N,V240,'Renda Fixa'!I:I,"A")/SUMIFS('Renda Fixa'!O:O,'Renda Fixa'!N:N,V240,'Renda Fixa'!I:I,"A"))),"")</f>
        <v/>
      </c>
    </row>
    <row r="241" spans="3:25" x14ac:dyDescent="0.25">
      <c r="C241" s="16">
        <v>241</v>
      </c>
      <c r="D241" s="16" t="str">
        <f>IFERROR(IF('Renda Variável'!H267&lt;&gt;"",'Renda Variável'!H267,""),"")</f>
        <v/>
      </c>
      <c r="E241" s="16" t="str">
        <f>IFERROR(IF((SUMIFS('Renda Variável'!M:M,'Renda Variável'!H:H,D241,'Renda Variável'!J:J,"C")-SUMIFS('Renda Variável'!M:M,'Renda Variável'!H:H,D241,'Renda Variável'!J:J,"V"))=0,"",IF(D241="","",IF(COUNTIF('Renda Variável'!$H$27:H267,D241)&gt;1,"",C241))),"")</f>
        <v/>
      </c>
      <c r="F241" s="16" t="str">
        <f t="shared" si="6"/>
        <v/>
      </c>
      <c r="G241" s="16" t="str" cm="1">
        <f t="array" ref="G241">IFERROR(INDEX(D:D,F241),"")</f>
        <v/>
      </c>
      <c r="H241" s="16" t="str">
        <f>IF(G241&lt;&gt;"",VLOOKUP(G241,'Renda Variável'!H:I,2,0),"")</f>
        <v/>
      </c>
      <c r="I241" s="17" t="str">
        <f>IF(G241&lt;&gt;"",(SUMIFS('Renda Variável'!M:M,'Renda Variável'!H:H,G241,'Renda Variável'!J:J,"C")-SUMIFS('Renda Variável'!M:M,'Renda Variável'!H:H,G241,'Renda Variável'!J:J,"V"))*VLOOKUP(G241,Tabela1[],2,0),"")</f>
        <v/>
      </c>
      <c r="J241" s="17" t="str">
        <f>IF(
G241&lt;&gt;"",
(SUMIFS('Renda Variável'!M:M,'Renda Variável'!H:H,G241,'Renda Variável'!J:J,"C")-SUMIFS('Renda Variável'!M:M,'Renda Variável'!H:H,G241,'Renda Variável'!J:J,"V")) *
(VLOOKUP(G241,Tabela1[],2,0) -
(SUMIFS('Renda Variável'!Q:Q,'Renda Variável'!H:H,G241,'Renda Variável'!J:J,"C")/SUMIFS('Renda Variável'!M:M,'Renda Variável'!H:H,G241,'Renda Variável'!J:J,"C"))),"")</f>
        <v/>
      </c>
      <c r="R241" s="16">
        <f t="shared" si="8"/>
        <v>241</v>
      </c>
      <c r="S241" s="16" t="str">
        <f>IFERROR(IF('Renda Fixa'!N271&lt;&gt;"",'Renda Fixa'!N271,""),"")</f>
        <v/>
      </c>
      <c r="T241" s="16" t="str">
        <f>IFERROR(IF((SUMIFS('Renda Fixa'!O:O,'Renda Fixa'!N:N,S241,'Renda Fixa'!I:I,"A")-SUMIFS('Renda Fixa'!O:O,'Renda Fixa'!N:N,S241,'Renda Fixa'!I:I,"R"))=0,"",IF(S241="","",IF(COUNTIF('Renda Fixa'!$N$31:N271,S241)&gt;1,"",R241))),"")</f>
        <v/>
      </c>
      <c r="U241" s="16" t="str">
        <f t="shared" si="7"/>
        <v/>
      </c>
      <c r="V241" s="16" t="str" cm="1">
        <f t="array" ref="V241">IFERROR(INDEX(S:S,U241),"")</f>
        <v/>
      </c>
      <c r="W241" s="16" t="str">
        <f>IF(V241&lt;&gt;"",INDEX('Renda Fixa'!J:J,MATCH(V241,'Renda Fixa'!N:N,0)),"")</f>
        <v/>
      </c>
      <c r="X241" s="17" t="str">
        <f>IF(V241&lt;&gt;"",(SUMIFS('Renda Fixa'!O:O,'Renda Fixa'!N:N,V241,'Renda Fixa'!I:I,"A")-SUMIFS('Renda Fixa'!O:O,'Renda Fixa'!N:N,V241,'Renda Fixa'!I:I,"R"))*VLOOKUP(V241,Tabela2[],2,0),"")</f>
        <v/>
      </c>
      <c r="Y241" s="2" t="str">
        <f>IF(
V241&lt;&gt;"",
(SUMIFS('Renda Fixa'!O:O,'Renda Fixa'!N:N,V241,'Renda Fixa'!I:I,"A")-SUMIFS('Renda Fixa'!O:O,'Renda Fixa'!N:N,V241,'Renda Fixa'!I:I,"R")) *
(VLOOKUP(V241,Tabela2[],2,0) -
(SUMIFS('Renda Fixa'!S:S,'Renda Fixa'!N:N,V241,'Renda Fixa'!I:I,"A")/SUMIFS('Renda Fixa'!O:O,'Renda Fixa'!N:N,V241,'Renda Fixa'!I:I,"A"))),"")</f>
        <v/>
      </c>
    </row>
    <row r="242" spans="3:25" x14ac:dyDescent="0.25">
      <c r="C242" s="16">
        <v>242</v>
      </c>
      <c r="D242" s="16" t="str">
        <f>IFERROR(IF('Renda Variável'!H268&lt;&gt;"",'Renda Variável'!H268,""),"")</f>
        <v/>
      </c>
      <c r="E242" s="16" t="str">
        <f>IFERROR(IF((SUMIFS('Renda Variável'!M:M,'Renda Variável'!H:H,D242,'Renda Variável'!J:J,"C")-SUMIFS('Renda Variável'!M:M,'Renda Variável'!H:H,D242,'Renda Variável'!J:J,"V"))=0,"",IF(D242="","",IF(COUNTIF('Renda Variável'!$H$27:H268,D242)&gt;1,"",C242))),"")</f>
        <v/>
      </c>
      <c r="F242" s="16" t="str">
        <f t="shared" si="6"/>
        <v/>
      </c>
      <c r="G242" s="16" t="str" cm="1">
        <f t="array" ref="G242">IFERROR(INDEX(D:D,F242),"")</f>
        <v/>
      </c>
      <c r="H242" s="16" t="str">
        <f>IF(G242&lt;&gt;"",VLOOKUP(G242,'Renda Variável'!H:I,2,0),"")</f>
        <v/>
      </c>
      <c r="I242" s="17" t="str">
        <f>IF(G242&lt;&gt;"",(SUMIFS('Renda Variável'!M:M,'Renda Variável'!H:H,G242,'Renda Variável'!J:J,"C")-SUMIFS('Renda Variável'!M:M,'Renda Variável'!H:H,G242,'Renda Variável'!J:J,"V"))*VLOOKUP(G242,Tabela1[],2,0),"")</f>
        <v/>
      </c>
      <c r="J242" s="17" t="str">
        <f>IF(
G242&lt;&gt;"",
(SUMIFS('Renda Variável'!M:M,'Renda Variável'!H:H,G242,'Renda Variável'!J:J,"C")-SUMIFS('Renda Variável'!M:M,'Renda Variável'!H:H,G242,'Renda Variável'!J:J,"V")) *
(VLOOKUP(G242,Tabela1[],2,0) -
(SUMIFS('Renda Variável'!Q:Q,'Renda Variável'!H:H,G242,'Renda Variável'!J:J,"C")/SUMIFS('Renda Variável'!M:M,'Renda Variável'!H:H,G242,'Renda Variável'!J:J,"C"))),"")</f>
        <v/>
      </c>
      <c r="R242" s="16">
        <f t="shared" si="8"/>
        <v>242</v>
      </c>
      <c r="S242" s="16" t="str">
        <f>IFERROR(IF('Renda Fixa'!N272&lt;&gt;"",'Renda Fixa'!N272,""),"")</f>
        <v/>
      </c>
      <c r="T242" s="16" t="str">
        <f>IFERROR(IF((SUMIFS('Renda Fixa'!O:O,'Renda Fixa'!N:N,S242,'Renda Fixa'!I:I,"A")-SUMIFS('Renda Fixa'!O:O,'Renda Fixa'!N:N,S242,'Renda Fixa'!I:I,"R"))=0,"",IF(S242="","",IF(COUNTIF('Renda Fixa'!$N$31:N272,S242)&gt;1,"",R242))),"")</f>
        <v/>
      </c>
      <c r="U242" s="16" t="str">
        <f t="shared" si="7"/>
        <v/>
      </c>
      <c r="V242" s="16" t="str" cm="1">
        <f t="array" ref="V242">IFERROR(INDEX(S:S,U242),"")</f>
        <v/>
      </c>
      <c r="W242" s="16" t="str">
        <f>IF(V242&lt;&gt;"",INDEX('Renda Fixa'!J:J,MATCH(V242,'Renda Fixa'!N:N,0)),"")</f>
        <v/>
      </c>
      <c r="X242" s="17" t="str">
        <f>IF(V242&lt;&gt;"",(SUMIFS('Renda Fixa'!O:O,'Renda Fixa'!N:N,V242,'Renda Fixa'!I:I,"A")-SUMIFS('Renda Fixa'!O:O,'Renda Fixa'!N:N,V242,'Renda Fixa'!I:I,"R"))*VLOOKUP(V242,Tabela2[],2,0),"")</f>
        <v/>
      </c>
      <c r="Y242" s="2" t="str">
        <f>IF(
V242&lt;&gt;"",
(SUMIFS('Renda Fixa'!O:O,'Renda Fixa'!N:N,V242,'Renda Fixa'!I:I,"A")-SUMIFS('Renda Fixa'!O:O,'Renda Fixa'!N:N,V242,'Renda Fixa'!I:I,"R")) *
(VLOOKUP(V242,Tabela2[],2,0) -
(SUMIFS('Renda Fixa'!S:S,'Renda Fixa'!N:N,V242,'Renda Fixa'!I:I,"A")/SUMIFS('Renda Fixa'!O:O,'Renda Fixa'!N:N,V242,'Renda Fixa'!I:I,"A"))),"")</f>
        <v/>
      </c>
    </row>
    <row r="243" spans="3:25" x14ac:dyDescent="0.25">
      <c r="C243" s="16">
        <v>243</v>
      </c>
      <c r="D243" s="16" t="str">
        <f>IFERROR(IF('Renda Variável'!H269&lt;&gt;"",'Renda Variável'!H269,""),"")</f>
        <v/>
      </c>
      <c r="E243" s="16" t="str">
        <f>IFERROR(IF((SUMIFS('Renda Variável'!M:M,'Renda Variável'!H:H,D243,'Renda Variável'!J:J,"C")-SUMIFS('Renda Variável'!M:M,'Renda Variável'!H:H,D243,'Renda Variável'!J:J,"V"))=0,"",IF(D243="","",IF(COUNTIF('Renda Variável'!$H$27:H269,D243)&gt;1,"",C243))),"")</f>
        <v/>
      </c>
      <c r="F243" s="16" t="str">
        <f t="shared" si="6"/>
        <v/>
      </c>
      <c r="G243" s="16" t="str" cm="1">
        <f t="array" ref="G243">IFERROR(INDEX(D:D,F243),"")</f>
        <v/>
      </c>
      <c r="H243" s="16" t="str">
        <f>IF(G243&lt;&gt;"",VLOOKUP(G243,'Renda Variável'!H:I,2,0),"")</f>
        <v/>
      </c>
      <c r="I243" s="17" t="str">
        <f>IF(G243&lt;&gt;"",(SUMIFS('Renda Variável'!M:M,'Renda Variável'!H:H,G243,'Renda Variável'!J:J,"C")-SUMIFS('Renda Variável'!M:M,'Renda Variável'!H:H,G243,'Renda Variável'!J:J,"V"))*VLOOKUP(G243,Tabela1[],2,0),"")</f>
        <v/>
      </c>
      <c r="J243" s="17" t="str">
        <f>IF(
G243&lt;&gt;"",
(SUMIFS('Renda Variável'!M:M,'Renda Variável'!H:H,G243,'Renda Variável'!J:J,"C")-SUMIFS('Renda Variável'!M:M,'Renda Variável'!H:H,G243,'Renda Variável'!J:J,"V")) *
(VLOOKUP(G243,Tabela1[],2,0) -
(SUMIFS('Renda Variável'!Q:Q,'Renda Variável'!H:H,G243,'Renda Variável'!J:J,"C")/SUMIFS('Renda Variável'!M:M,'Renda Variável'!H:H,G243,'Renda Variável'!J:J,"C"))),"")</f>
        <v/>
      </c>
      <c r="R243" s="16">
        <f t="shared" si="8"/>
        <v>243</v>
      </c>
      <c r="S243" s="16" t="str">
        <f>IFERROR(IF('Renda Fixa'!N273&lt;&gt;"",'Renda Fixa'!N273,""),"")</f>
        <v/>
      </c>
      <c r="T243" s="16" t="str">
        <f>IFERROR(IF((SUMIFS('Renda Fixa'!O:O,'Renda Fixa'!N:N,S243,'Renda Fixa'!I:I,"A")-SUMIFS('Renda Fixa'!O:O,'Renda Fixa'!N:N,S243,'Renda Fixa'!I:I,"R"))=0,"",IF(S243="","",IF(COUNTIF('Renda Fixa'!$N$31:N273,S243)&gt;1,"",R243))),"")</f>
        <v/>
      </c>
      <c r="U243" s="16" t="str">
        <f t="shared" si="7"/>
        <v/>
      </c>
      <c r="V243" s="16" t="str" cm="1">
        <f t="array" ref="V243">IFERROR(INDEX(S:S,U243),"")</f>
        <v/>
      </c>
      <c r="W243" s="16" t="str">
        <f>IF(V243&lt;&gt;"",INDEX('Renda Fixa'!J:J,MATCH(V243,'Renda Fixa'!N:N,0)),"")</f>
        <v/>
      </c>
      <c r="X243" s="17" t="str">
        <f>IF(V243&lt;&gt;"",(SUMIFS('Renda Fixa'!O:O,'Renda Fixa'!N:N,V243,'Renda Fixa'!I:I,"A")-SUMIFS('Renda Fixa'!O:O,'Renda Fixa'!N:N,V243,'Renda Fixa'!I:I,"R"))*VLOOKUP(V243,Tabela2[],2,0),"")</f>
        <v/>
      </c>
      <c r="Y243" s="2" t="str">
        <f>IF(
V243&lt;&gt;"",
(SUMIFS('Renda Fixa'!O:O,'Renda Fixa'!N:N,V243,'Renda Fixa'!I:I,"A")-SUMIFS('Renda Fixa'!O:O,'Renda Fixa'!N:N,V243,'Renda Fixa'!I:I,"R")) *
(VLOOKUP(V243,Tabela2[],2,0) -
(SUMIFS('Renda Fixa'!S:S,'Renda Fixa'!N:N,V243,'Renda Fixa'!I:I,"A")/SUMIFS('Renda Fixa'!O:O,'Renda Fixa'!N:N,V243,'Renda Fixa'!I:I,"A"))),"")</f>
        <v/>
      </c>
    </row>
    <row r="244" spans="3:25" x14ac:dyDescent="0.25">
      <c r="C244" s="16">
        <v>244</v>
      </c>
      <c r="D244" s="16" t="str">
        <f>IFERROR(IF('Renda Variável'!H270&lt;&gt;"",'Renda Variável'!H270,""),"")</f>
        <v/>
      </c>
      <c r="E244" s="16" t="str">
        <f>IFERROR(IF((SUMIFS('Renda Variável'!M:M,'Renda Variável'!H:H,D244,'Renda Variável'!J:J,"C")-SUMIFS('Renda Variável'!M:M,'Renda Variável'!H:H,D244,'Renda Variável'!J:J,"V"))=0,"",IF(D244="","",IF(COUNTIF('Renda Variável'!$H$27:H270,D244)&gt;1,"",C244))),"")</f>
        <v/>
      </c>
      <c r="F244" s="16" t="str">
        <f t="shared" si="6"/>
        <v/>
      </c>
      <c r="G244" s="16" t="str" cm="1">
        <f t="array" ref="G244">IFERROR(INDEX(D:D,F244),"")</f>
        <v/>
      </c>
      <c r="H244" s="16" t="str">
        <f>IF(G244&lt;&gt;"",VLOOKUP(G244,'Renda Variável'!H:I,2,0),"")</f>
        <v/>
      </c>
      <c r="I244" s="17" t="str">
        <f>IF(G244&lt;&gt;"",(SUMIFS('Renda Variável'!M:M,'Renda Variável'!H:H,G244,'Renda Variável'!J:J,"C")-SUMIFS('Renda Variável'!M:M,'Renda Variável'!H:H,G244,'Renda Variável'!J:J,"V"))*VLOOKUP(G244,Tabela1[],2,0),"")</f>
        <v/>
      </c>
      <c r="J244" s="17" t="str">
        <f>IF(
G244&lt;&gt;"",
(SUMIFS('Renda Variável'!M:M,'Renda Variável'!H:H,G244,'Renda Variável'!J:J,"C")-SUMIFS('Renda Variável'!M:M,'Renda Variável'!H:H,G244,'Renda Variável'!J:J,"V")) *
(VLOOKUP(G244,Tabela1[],2,0) -
(SUMIFS('Renda Variável'!Q:Q,'Renda Variável'!H:H,G244,'Renda Variável'!J:J,"C")/SUMIFS('Renda Variável'!M:M,'Renda Variável'!H:H,G244,'Renda Variável'!J:J,"C"))),"")</f>
        <v/>
      </c>
      <c r="R244" s="16">
        <f t="shared" si="8"/>
        <v>244</v>
      </c>
      <c r="S244" s="16" t="str">
        <f>IFERROR(IF('Renda Fixa'!N274&lt;&gt;"",'Renda Fixa'!N274,""),"")</f>
        <v/>
      </c>
      <c r="T244" s="16" t="str">
        <f>IFERROR(IF((SUMIFS('Renda Fixa'!O:O,'Renda Fixa'!N:N,S244,'Renda Fixa'!I:I,"A")-SUMIFS('Renda Fixa'!O:O,'Renda Fixa'!N:N,S244,'Renda Fixa'!I:I,"R"))=0,"",IF(S244="","",IF(COUNTIF('Renda Fixa'!$N$31:N274,S244)&gt;1,"",R244))),"")</f>
        <v/>
      </c>
      <c r="U244" s="16" t="str">
        <f t="shared" si="7"/>
        <v/>
      </c>
      <c r="V244" s="16" t="str" cm="1">
        <f t="array" ref="V244">IFERROR(INDEX(S:S,U244),"")</f>
        <v/>
      </c>
      <c r="W244" s="16" t="str">
        <f>IF(V244&lt;&gt;"",INDEX('Renda Fixa'!J:J,MATCH(V244,'Renda Fixa'!N:N,0)),"")</f>
        <v/>
      </c>
      <c r="X244" s="17" t="str">
        <f>IF(V244&lt;&gt;"",(SUMIFS('Renda Fixa'!O:O,'Renda Fixa'!N:N,V244,'Renda Fixa'!I:I,"A")-SUMIFS('Renda Fixa'!O:O,'Renda Fixa'!N:N,V244,'Renda Fixa'!I:I,"R"))*VLOOKUP(V244,Tabela2[],2,0),"")</f>
        <v/>
      </c>
      <c r="Y244" s="2" t="str">
        <f>IF(
V244&lt;&gt;"",
(SUMIFS('Renda Fixa'!O:O,'Renda Fixa'!N:N,V244,'Renda Fixa'!I:I,"A")-SUMIFS('Renda Fixa'!O:O,'Renda Fixa'!N:N,V244,'Renda Fixa'!I:I,"R")) *
(VLOOKUP(V244,Tabela2[],2,0) -
(SUMIFS('Renda Fixa'!S:S,'Renda Fixa'!N:N,V244,'Renda Fixa'!I:I,"A")/SUMIFS('Renda Fixa'!O:O,'Renda Fixa'!N:N,V244,'Renda Fixa'!I:I,"A"))),"")</f>
        <v/>
      </c>
    </row>
    <row r="245" spans="3:25" x14ac:dyDescent="0.25">
      <c r="C245" s="16">
        <v>245</v>
      </c>
      <c r="D245" s="16" t="str">
        <f>IFERROR(IF('Renda Variável'!H271&lt;&gt;"",'Renda Variável'!H271,""),"")</f>
        <v/>
      </c>
      <c r="E245" s="16" t="str">
        <f>IFERROR(IF((SUMIFS('Renda Variável'!M:M,'Renda Variável'!H:H,D245,'Renda Variável'!J:J,"C")-SUMIFS('Renda Variável'!M:M,'Renda Variável'!H:H,D245,'Renda Variável'!J:J,"V"))=0,"",IF(D245="","",IF(COUNTIF('Renda Variável'!$H$27:H271,D245)&gt;1,"",C245))),"")</f>
        <v/>
      </c>
      <c r="F245" s="16" t="str">
        <f t="shared" si="6"/>
        <v/>
      </c>
      <c r="G245" s="16" t="str" cm="1">
        <f t="array" ref="G245">IFERROR(INDEX(D:D,F245),"")</f>
        <v/>
      </c>
      <c r="H245" s="16" t="str">
        <f>IF(G245&lt;&gt;"",VLOOKUP(G245,'Renda Variável'!H:I,2,0),"")</f>
        <v/>
      </c>
      <c r="I245" s="17" t="str">
        <f>IF(G245&lt;&gt;"",(SUMIFS('Renda Variável'!M:M,'Renda Variável'!H:H,G245,'Renda Variável'!J:J,"C")-SUMIFS('Renda Variável'!M:M,'Renda Variável'!H:H,G245,'Renda Variável'!J:J,"V"))*VLOOKUP(G245,Tabela1[],2,0),"")</f>
        <v/>
      </c>
      <c r="J245" s="17" t="str">
        <f>IF(
G245&lt;&gt;"",
(SUMIFS('Renda Variável'!M:M,'Renda Variável'!H:H,G245,'Renda Variável'!J:J,"C")-SUMIFS('Renda Variável'!M:M,'Renda Variável'!H:H,G245,'Renda Variável'!J:J,"V")) *
(VLOOKUP(G245,Tabela1[],2,0) -
(SUMIFS('Renda Variável'!Q:Q,'Renda Variável'!H:H,G245,'Renda Variável'!J:J,"C")/SUMIFS('Renda Variável'!M:M,'Renda Variável'!H:H,G245,'Renda Variável'!J:J,"C"))),"")</f>
        <v/>
      </c>
      <c r="R245" s="16">
        <f t="shared" si="8"/>
        <v>245</v>
      </c>
      <c r="S245" s="16" t="str">
        <f>IFERROR(IF('Renda Fixa'!N275&lt;&gt;"",'Renda Fixa'!N275,""),"")</f>
        <v/>
      </c>
      <c r="T245" s="16" t="str">
        <f>IFERROR(IF((SUMIFS('Renda Fixa'!O:O,'Renda Fixa'!N:N,S245,'Renda Fixa'!I:I,"A")-SUMIFS('Renda Fixa'!O:O,'Renda Fixa'!N:N,S245,'Renda Fixa'!I:I,"R"))=0,"",IF(S245="","",IF(COUNTIF('Renda Fixa'!$N$31:N275,S245)&gt;1,"",R245))),"")</f>
        <v/>
      </c>
      <c r="U245" s="16" t="str">
        <f t="shared" si="7"/>
        <v/>
      </c>
      <c r="V245" s="16" t="str" cm="1">
        <f t="array" ref="V245">IFERROR(INDEX(S:S,U245),"")</f>
        <v/>
      </c>
      <c r="W245" s="16" t="str">
        <f>IF(V245&lt;&gt;"",INDEX('Renda Fixa'!J:J,MATCH(V245,'Renda Fixa'!N:N,0)),"")</f>
        <v/>
      </c>
      <c r="X245" s="17" t="str">
        <f>IF(V245&lt;&gt;"",(SUMIFS('Renda Fixa'!O:O,'Renda Fixa'!N:N,V245,'Renda Fixa'!I:I,"A")-SUMIFS('Renda Fixa'!O:O,'Renda Fixa'!N:N,V245,'Renda Fixa'!I:I,"R"))*VLOOKUP(V245,Tabela2[],2,0),"")</f>
        <v/>
      </c>
      <c r="Y245" s="2" t="str">
        <f>IF(
V245&lt;&gt;"",
(SUMIFS('Renda Fixa'!O:O,'Renda Fixa'!N:N,V245,'Renda Fixa'!I:I,"A")-SUMIFS('Renda Fixa'!O:O,'Renda Fixa'!N:N,V245,'Renda Fixa'!I:I,"R")) *
(VLOOKUP(V245,Tabela2[],2,0) -
(SUMIFS('Renda Fixa'!S:S,'Renda Fixa'!N:N,V245,'Renda Fixa'!I:I,"A")/SUMIFS('Renda Fixa'!O:O,'Renda Fixa'!N:N,V245,'Renda Fixa'!I:I,"A"))),"")</f>
        <v/>
      </c>
    </row>
    <row r="246" spans="3:25" x14ac:dyDescent="0.25">
      <c r="C246" s="16">
        <v>246</v>
      </c>
      <c r="D246" s="16" t="str">
        <f>IFERROR(IF('Renda Variável'!H272&lt;&gt;"",'Renda Variável'!H272,""),"")</f>
        <v/>
      </c>
      <c r="E246" s="16" t="str">
        <f>IFERROR(IF((SUMIFS('Renda Variável'!M:M,'Renda Variável'!H:H,D246,'Renda Variável'!J:J,"C")-SUMIFS('Renda Variável'!M:M,'Renda Variável'!H:H,D246,'Renda Variável'!J:J,"V"))=0,"",IF(D246="","",IF(COUNTIF('Renda Variável'!$H$27:H272,D246)&gt;1,"",C246))),"")</f>
        <v/>
      </c>
      <c r="F246" s="16" t="str">
        <f t="shared" si="6"/>
        <v/>
      </c>
      <c r="G246" s="16" t="str" cm="1">
        <f t="array" ref="G246">IFERROR(INDEX(D:D,F246),"")</f>
        <v/>
      </c>
      <c r="H246" s="16" t="str">
        <f>IF(G246&lt;&gt;"",VLOOKUP(G246,'Renda Variável'!H:I,2,0),"")</f>
        <v/>
      </c>
      <c r="I246" s="17" t="str">
        <f>IF(G246&lt;&gt;"",(SUMIFS('Renda Variável'!M:M,'Renda Variável'!H:H,G246,'Renda Variável'!J:J,"C")-SUMIFS('Renda Variável'!M:M,'Renda Variável'!H:H,G246,'Renda Variável'!J:J,"V"))*VLOOKUP(G246,Tabela1[],2,0),"")</f>
        <v/>
      </c>
      <c r="J246" s="17" t="str">
        <f>IF(
G246&lt;&gt;"",
(SUMIFS('Renda Variável'!M:M,'Renda Variável'!H:H,G246,'Renda Variável'!J:J,"C")-SUMIFS('Renda Variável'!M:M,'Renda Variável'!H:H,G246,'Renda Variável'!J:J,"V")) *
(VLOOKUP(G246,Tabela1[],2,0) -
(SUMIFS('Renda Variável'!Q:Q,'Renda Variável'!H:H,G246,'Renda Variável'!J:J,"C")/SUMIFS('Renda Variável'!M:M,'Renda Variável'!H:H,G246,'Renda Variável'!J:J,"C"))),"")</f>
        <v/>
      </c>
      <c r="R246" s="16">
        <f t="shared" si="8"/>
        <v>246</v>
      </c>
      <c r="S246" s="16" t="str">
        <f>IFERROR(IF('Renda Fixa'!N276&lt;&gt;"",'Renda Fixa'!N276,""),"")</f>
        <v/>
      </c>
      <c r="T246" s="16" t="str">
        <f>IFERROR(IF((SUMIFS('Renda Fixa'!O:O,'Renda Fixa'!N:N,S246,'Renda Fixa'!I:I,"A")-SUMIFS('Renda Fixa'!O:O,'Renda Fixa'!N:N,S246,'Renda Fixa'!I:I,"R"))=0,"",IF(S246="","",IF(COUNTIF('Renda Fixa'!$N$31:N276,S246)&gt;1,"",R246))),"")</f>
        <v/>
      </c>
      <c r="U246" s="16" t="str">
        <f t="shared" si="7"/>
        <v/>
      </c>
      <c r="V246" s="16" t="str" cm="1">
        <f t="array" ref="V246">IFERROR(INDEX(S:S,U246),"")</f>
        <v/>
      </c>
      <c r="W246" s="16" t="str">
        <f>IF(V246&lt;&gt;"",INDEX('Renda Fixa'!J:J,MATCH(V246,'Renda Fixa'!N:N,0)),"")</f>
        <v/>
      </c>
      <c r="X246" s="17" t="str">
        <f>IF(V246&lt;&gt;"",(SUMIFS('Renda Fixa'!O:O,'Renda Fixa'!N:N,V246,'Renda Fixa'!I:I,"A")-SUMIFS('Renda Fixa'!O:O,'Renda Fixa'!N:N,V246,'Renda Fixa'!I:I,"R"))*VLOOKUP(V246,Tabela2[],2,0),"")</f>
        <v/>
      </c>
      <c r="Y246" s="2" t="str">
        <f>IF(
V246&lt;&gt;"",
(SUMIFS('Renda Fixa'!O:O,'Renda Fixa'!N:N,V246,'Renda Fixa'!I:I,"A")-SUMIFS('Renda Fixa'!O:O,'Renda Fixa'!N:N,V246,'Renda Fixa'!I:I,"R")) *
(VLOOKUP(V246,Tabela2[],2,0) -
(SUMIFS('Renda Fixa'!S:S,'Renda Fixa'!N:N,V246,'Renda Fixa'!I:I,"A")/SUMIFS('Renda Fixa'!O:O,'Renda Fixa'!N:N,V246,'Renda Fixa'!I:I,"A"))),"")</f>
        <v/>
      </c>
    </row>
    <row r="247" spans="3:25" x14ac:dyDescent="0.25">
      <c r="C247" s="16">
        <v>247</v>
      </c>
      <c r="D247" s="16" t="str">
        <f>IFERROR(IF('Renda Variável'!H273&lt;&gt;"",'Renda Variável'!H273,""),"")</f>
        <v/>
      </c>
      <c r="E247" s="16" t="str">
        <f>IFERROR(IF((SUMIFS('Renda Variável'!M:M,'Renda Variável'!H:H,D247,'Renda Variável'!J:J,"C")-SUMIFS('Renda Variável'!M:M,'Renda Variável'!H:H,D247,'Renda Variável'!J:J,"V"))=0,"",IF(D247="","",IF(COUNTIF('Renda Variável'!$H$27:H273,D247)&gt;1,"",C247))),"")</f>
        <v/>
      </c>
      <c r="F247" s="16" t="str">
        <f t="shared" si="6"/>
        <v/>
      </c>
      <c r="G247" s="16" t="str" cm="1">
        <f t="array" ref="G247">IFERROR(INDEX(D:D,F247),"")</f>
        <v/>
      </c>
      <c r="H247" s="16" t="str">
        <f>IF(G247&lt;&gt;"",VLOOKUP(G247,'Renda Variável'!H:I,2,0),"")</f>
        <v/>
      </c>
      <c r="I247" s="17" t="str">
        <f>IF(G247&lt;&gt;"",(SUMIFS('Renda Variável'!M:M,'Renda Variável'!H:H,G247,'Renda Variável'!J:J,"C")-SUMIFS('Renda Variável'!M:M,'Renda Variável'!H:H,G247,'Renda Variável'!J:J,"V"))*VLOOKUP(G247,Tabela1[],2,0),"")</f>
        <v/>
      </c>
      <c r="J247" s="17" t="str">
        <f>IF(
G247&lt;&gt;"",
(SUMIFS('Renda Variável'!M:M,'Renda Variável'!H:H,G247,'Renda Variável'!J:J,"C")-SUMIFS('Renda Variável'!M:M,'Renda Variável'!H:H,G247,'Renda Variável'!J:J,"V")) *
(VLOOKUP(G247,Tabela1[],2,0) -
(SUMIFS('Renda Variável'!Q:Q,'Renda Variável'!H:H,G247,'Renda Variável'!J:J,"C")/SUMIFS('Renda Variável'!M:M,'Renda Variável'!H:H,G247,'Renda Variável'!J:J,"C"))),"")</f>
        <v/>
      </c>
      <c r="R247" s="16">
        <f t="shared" si="8"/>
        <v>247</v>
      </c>
      <c r="S247" s="16" t="str">
        <f>IFERROR(IF('Renda Fixa'!N277&lt;&gt;"",'Renda Fixa'!N277,""),"")</f>
        <v/>
      </c>
      <c r="T247" s="16" t="str">
        <f>IFERROR(IF((SUMIFS('Renda Fixa'!O:O,'Renda Fixa'!N:N,S247,'Renda Fixa'!I:I,"A")-SUMIFS('Renda Fixa'!O:O,'Renda Fixa'!N:N,S247,'Renda Fixa'!I:I,"R"))=0,"",IF(S247="","",IF(COUNTIF('Renda Fixa'!$N$31:N277,S247)&gt;1,"",R247))),"")</f>
        <v/>
      </c>
      <c r="U247" s="16" t="str">
        <f t="shared" si="7"/>
        <v/>
      </c>
      <c r="V247" s="16" t="str" cm="1">
        <f t="array" ref="V247">IFERROR(INDEX(S:S,U247),"")</f>
        <v/>
      </c>
      <c r="W247" s="16" t="str">
        <f>IF(V247&lt;&gt;"",INDEX('Renda Fixa'!J:J,MATCH(V247,'Renda Fixa'!N:N,0)),"")</f>
        <v/>
      </c>
      <c r="X247" s="17" t="str">
        <f>IF(V247&lt;&gt;"",(SUMIFS('Renda Fixa'!O:O,'Renda Fixa'!N:N,V247,'Renda Fixa'!I:I,"A")-SUMIFS('Renda Fixa'!O:O,'Renda Fixa'!N:N,V247,'Renda Fixa'!I:I,"R"))*VLOOKUP(V247,Tabela2[],2,0),"")</f>
        <v/>
      </c>
      <c r="Y247" s="2" t="str">
        <f>IF(
V247&lt;&gt;"",
(SUMIFS('Renda Fixa'!O:O,'Renda Fixa'!N:N,V247,'Renda Fixa'!I:I,"A")-SUMIFS('Renda Fixa'!O:O,'Renda Fixa'!N:N,V247,'Renda Fixa'!I:I,"R")) *
(VLOOKUP(V247,Tabela2[],2,0) -
(SUMIFS('Renda Fixa'!S:S,'Renda Fixa'!N:N,V247,'Renda Fixa'!I:I,"A")/SUMIFS('Renda Fixa'!O:O,'Renda Fixa'!N:N,V247,'Renda Fixa'!I:I,"A"))),"")</f>
        <v/>
      </c>
    </row>
    <row r="248" spans="3:25" x14ac:dyDescent="0.25">
      <c r="C248" s="16">
        <v>248</v>
      </c>
      <c r="D248" s="16" t="str">
        <f>IFERROR(IF('Renda Variável'!H274&lt;&gt;"",'Renda Variável'!H274,""),"")</f>
        <v/>
      </c>
      <c r="E248" s="16" t="str">
        <f>IFERROR(IF((SUMIFS('Renda Variável'!M:M,'Renda Variável'!H:H,D248,'Renda Variável'!J:J,"C")-SUMIFS('Renda Variável'!M:M,'Renda Variável'!H:H,D248,'Renda Variável'!J:J,"V"))=0,"",IF(D248="","",IF(COUNTIF('Renda Variável'!$H$27:H274,D248)&gt;1,"",C248))),"")</f>
        <v/>
      </c>
      <c r="F248" s="16" t="str">
        <f t="shared" si="6"/>
        <v/>
      </c>
      <c r="G248" s="16" t="str" cm="1">
        <f t="array" ref="G248">IFERROR(INDEX(D:D,F248),"")</f>
        <v/>
      </c>
      <c r="H248" s="16" t="str">
        <f>IF(G248&lt;&gt;"",VLOOKUP(G248,'Renda Variável'!H:I,2,0),"")</f>
        <v/>
      </c>
      <c r="I248" s="17" t="str">
        <f>IF(G248&lt;&gt;"",(SUMIFS('Renda Variável'!M:M,'Renda Variável'!H:H,G248,'Renda Variável'!J:J,"C")-SUMIFS('Renda Variável'!M:M,'Renda Variável'!H:H,G248,'Renda Variável'!J:J,"V"))*VLOOKUP(G248,Tabela1[],2,0),"")</f>
        <v/>
      </c>
      <c r="J248" s="17" t="str">
        <f>IF(
G248&lt;&gt;"",
(SUMIFS('Renda Variável'!M:M,'Renda Variável'!H:H,G248,'Renda Variável'!J:J,"C")-SUMIFS('Renda Variável'!M:M,'Renda Variável'!H:H,G248,'Renda Variável'!J:J,"V")) *
(VLOOKUP(G248,Tabela1[],2,0) -
(SUMIFS('Renda Variável'!Q:Q,'Renda Variável'!H:H,G248,'Renda Variável'!J:J,"C")/SUMIFS('Renda Variável'!M:M,'Renda Variável'!H:H,G248,'Renda Variável'!J:J,"C"))),"")</f>
        <v/>
      </c>
      <c r="R248" s="16">
        <f t="shared" si="8"/>
        <v>248</v>
      </c>
      <c r="S248" s="16" t="str">
        <f>IFERROR(IF('Renda Fixa'!N278&lt;&gt;"",'Renda Fixa'!N278,""),"")</f>
        <v/>
      </c>
      <c r="T248" s="16" t="str">
        <f>IFERROR(IF((SUMIFS('Renda Fixa'!O:O,'Renda Fixa'!N:N,S248,'Renda Fixa'!I:I,"A")-SUMIFS('Renda Fixa'!O:O,'Renda Fixa'!N:N,S248,'Renda Fixa'!I:I,"R"))=0,"",IF(S248="","",IF(COUNTIF('Renda Fixa'!$N$31:N278,S248)&gt;1,"",R248))),"")</f>
        <v/>
      </c>
      <c r="U248" s="16" t="str">
        <f t="shared" si="7"/>
        <v/>
      </c>
      <c r="V248" s="16" t="str" cm="1">
        <f t="array" ref="V248">IFERROR(INDEX(S:S,U248),"")</f>
        <v/>
      </c>
      <c r="W248" s="16" t="str">
        <f>IF(V248&lt;&gt;"",INDEX('Renda Fixa'!J:J,MATCH(V248,'Renda Fixa'!N:N,0)),"")</f>
        <v/>
      </c>
      <c r="X248" s="17" t="str">
        <f>IF(V248&lt;&gt;"",(SUMIFS('Renda Fixa'!O:O,'Renda Fixa'!N:N,V248,'Renda Fixa'!I:I,"A")-SUMIFS('Renda Fixa'!O:O,'Renda Fixa'!N:N,V248,'Renda Fixa'!I:I,"R"))*VLOOKUP(V248,Tabela2[],2,0),"")</f>
        <v/>
      </c>
      <c r="Y248" s="2" t="str">
        <f>IF(
V248&lt;&gt;"",
(SUMIFS('Renda Fixa'!O:O,'Renda Fixa'!N:N,V248,'Renda Fixa'!I:I,"A")-SUMIFS('Renda Fixa'!O:O,'Renda Fixa'!N:N,V248,'Renda Fixa'!I:I,"R")) *
(VLOOKUP(V248,Tabela2[],2,0) -
(SUMIFS('Renda Fixa'!S:S,'Renda Fixa'!N:N,V248,'Renda Fixa'!I:I,"A")/SUMIFS('Renda Fixa'!O:O,'Renda Fixa'!N:N,V248,'Renda Fixa'!I:I,"A"))),"")</f>
        <v/>
      </c>
    </row>
    <row r="249" spans="3:25" x14ac:dyDescent="0.25">
      <c r="C249" s="16">
        <v>249</v>
      </c>
      <c r="D249" s="16" t="str">
        <f>IFERROR(IF('Renda Variável'!H275&lt;&gt;"",'Renda Variável'!H275,""),"")</f>
        <v/>
      </c>
      <c r="E249" s="16" t="str">
        <f>IFERROR(IF((SUMIFS('Renda Variável'!M:M,'Renda Variável'!H:H,D249,'Renda Variável'!J:J,"C")-SUMIFS('Renda Variável'!M:M,'Renda Variável'!H:H,D249,'Renda Variável'!J:J,"V"))=0,"",IF(D249="","",IF(COUNTIF('Renda Variável'!$H$27:H275,D249)&gt;1,"",C249))),"")</f>
        <v/>
      </c>
      <c r="F249" s="16" t="str">
        <f t="shared" si="6"/>
        <v/>
      </c>
      <c r="G249" s="16" t="str" cm="1">
        <f t="array" ref="G249">IFERROR(INDEX(D:D,F249),"")</f>
        <v/>
      </c>
      <c r="H249" s="16" t="str">
        <f>IF(G249&lt;&gt;"",VLOOKUP(G249,'Renda Variável'!H:I,2,0),"")</f>
        <v/>
      </c>
      <c r="I249" s="17" t="str">
        <f>IF(G249&lt;&gt;"",(SUMIFS('Renda Variável'!M:M,'Renda Variável'!H:H,G249,'Renda Variável'!J:J,"C")-SUMIFS('Renda Variável'!M:M,'Renda Variável'!H:H,G249,'Renda Variável'!J:J,"V"))*VLOOKUP(G249,Tabela1[],2,0),"")</f>
        <v/>
      </c>
      <c r="J249" s="17" t="str">
        <f>IF(
G249&lt;&gt;"",
(SUMIFS('Renda Variável'!M:M,'Renda Variável'!H:H,G249,'Renda Variável'!J:J,"C")-SUMIFS('Renda Variável'!M:M,'Renda Variável'!H:H,G249,'Renda Variável'!J:J,"V")) *
(VLOOKUP(G249,Tabela1[],2,0) -
(SUMIFS('Renda Variável'!Q:Q,'Renda Variável'!H:H,G249,'Renda Variável'!J:J,"C")/SUMIFS('Renda Variável'!M:M,'Renda Variável'!H:H,G249,'Renda Variável'!J:J,"C"))),"")</f>
        <v/>
      </c>
      <c r="R249" s="16">
        <f t="shared" si="8"/>
        <v>249</v>
      </c>
      <c r="S249" s="16" t="str">
        <f>IFERROR(IF('Renda Fixa'!N279&lt;&gt;"",'Renda Fixa'!N279,""),"")</f>
        <v/>
      </c>
      <c r="T249" s="16" t="str">
        <f>IFERROR(IF((SUMIFS('Renda Fixa'!O:O,'Renda Fixa'!N:N,S249,'Renda Fixa'!I:I,"A")-SUMIFS('Renda Fixa'!O:O,'Renda Fixa'!N:N,S249,'Renda Fixa'!I:I,"R"))=0,"",IF(S249="","",IF(COUNTIF('Renda Fixa'!$N$31:N279,S249)&gt;1,"",R249))),"")</f>
        <v/>
      </c>
      <c r="U249" s="16" t="str">
        <f t="shared" si="7"/>
        <v/>
      </c>
      <c r="V249" s="16" t="str" cm="1">
        <f t="array" ref="V249">IFERROR(INDEX(S:S,U249),"")</f>
        <v/>
      </c>
      <c r="W249" s="16" t="str">
        <f>IF(V249&lt;&gt;"",INDEX('Renda Fixa'!J:J,MATCH(V249,'Renda Fixa'!N:N,0)),"")</f>
        <v/>
      </c>
      <c r="X249" s="17" t="str">
        <f>IF(V249&lt;&gt;"",(SUMIFS('Renda Fixa'!O:O,'Renda Fixa'!N:N,V249,'Renda Fixa'!I:I,"A")-SUMIFS('Renda Fixa'!O:O,'Renda Fixa'!N:N,V249,'Renda Fixa'!I:I,"R"))*VLOOKUP(V249,Tabela2[],2,0),"")</f>
        <v/>
      </c>
      <c r="Y249" s="2" t="str">
        <f>IF(
V249&lt;&gt;"",
(SUMIFS('Renda Fixa'!O:O,'Renda Fixa'!N:N,V249,'Renda Fixa'!I:I,"A")-SUMIFS('Renda Fixa'!O:O,'Renda Fixa'!N:N,V249,'Renda Fixa'!I:I,"R")) *
(VLOOKUP(V249,Tabela2[],2,0) -
(SUMIFS('Renda Fixa'!S:S,'Renda Fixa'!N:N,V249,'Renda Fixa'!I:I,"A")/SUMIFS('Renda Fixa'!O:O,'Renda Fixa'!N:N,V249,'Renda Fixa'!I:I,"A"))),"")</f>
        <v/>
      </c>
    </row>
    <row r="250" spans="3:25" x14ac:dyDescent="0.25">
      <c r="C250" s="16">
        <v>250</v>
      </c>
      <c r="D250" s="16" t="str">
        <f>IFERROR(IF('Renda Variável'!H276&lt;&gt;"",'Renda Variável'!H276,""),"")</f>
        <v/>
      </c>
      <c r="E250" s="16" t="str">
        <f>IFERROR(IF((SUMIFS('Renda Variável'!M:M,'Renda Variável'!H:H,D250,'Renda Variável'!J:J,"C")-SUMIFS('Renda Variável'!M:M,'Renda Variável'!H:H,D250,'Renda Variável'!J:J,"V"))=0,"",IF(D250="","",IF(COUNTIF('Renda Variável'!$H$27:H276,D250)&gt;1,"",C250))),"")</f>
        <v/>
      </c>
      <c r="F250" s="16" t="str">
        <f t="shared" si="6"/>
        <v/>
      </c>
      <c r="G250" s="16" t="str" cm="1">
        <f t="array" ref="G250">IFERROR(INDEX(D:D,F250),"")</f>
        <v/>
      </c>
      <c r="H250" s="16" t="str">
        <f>IF(G250&lt;&gt;"",VLOOKUP(G250,'Renda Variável'!H:I,2,0),"")</f>
        <v/>
      </c>
      <c r="I250" s="17" t="str">
        <f>IF(G250&lt;&gt;"",(SUMIFS('Renda Variável'!M:M,'Renda Variável'!H:H,G250,'Renda Variável'!J:J,"C")-SUMIFS('Renda Variável'!M:M,'Renda Variável'!H:H,G250,'Renda Variável'!J:J,"V"))*VLOOKUP(G250,Tabela1[],2,0),"")</f>
        <v/>
      </c>
      <c r="J250" s="17" t="str">
        <f>IF(
G250&lt;&gt;"",
(SUMIFS('Renda Variável'!M:M,'Renda Variável'!H:H,G250,'Renda Variável'!J:J,"C")-SUMIFS('Renda Variável'!M:M,'Renda Variável'!H:H,G250,'Renda Variável'!J:J,"V")) *
(VLOOKUP(G250,Tabela1[],2,0) -
(SUMIFS('Renda Variável'!Q:Q,'Renda Variável'!H:H,G250,'Renda Variável'!J:J,"C")/SUMIFS('Renda Variável'!M:M,'Renda Variável'!H:H,G250,'Renda Variável'!J:J,"C"))),"")</f>
        <v/>
      </c>
      <c r="R250" s="16">
        <f t="shared" si="8"/>
        <v>250</v>
      </c>
      <c r="S250" s="16" t="str">
        <f>IFERROR(IF('Renda Fixa'!N280&lt;&gt;"",'Renda Fixa'!N280,""),"")</f>
        <v/>
      </c>
      <c r="T250" s="16" t="str">
        <f>IFERROR(IF((SUMIFS('Renda Fixa'!O:O,'Renda Fixa'!N:N,S250,'Renda Fixa'!I:I,"A")-SUMIFS('Renda Fixa'!O:O,'Renda Fixa'!N:N,S250,'Renda Fixa'!I:I,"R"))=0,"",IF(S250="","",IF(COUNTIF('Renda Fixa'!$N$31:N280,S250)&gt;1,"",R250))),"")</f>
        <v/>
      </c>
      <c r="U250" s="16" t="str">
        <f t="shared" si="7"/>
        <v/>
      </c>
      <c r="V250" s="16" t="str" cm="1">
        <f t="array" ref="V250">IFERROR(INDEX(S:S,U250),"")</f>
        <v/>
      </c>
      <c r="W250" s="16" t="str">
        <f>IF(V250&lt;&gt;"",INDEX('Renda Fixa'!J:J,MATCH(V250,'Renda Fixa'!N:N,0)),"")</f>
        <v/>
      </c>
      <c r="X250" s="17" t="str">
        <f>IF(V250&lt;&gt;"",(SUMIFS('Renda Fixa'!O:O,'Renda Fixa'!N:N,V250,'Renda Fixa'!I:I,"A")-SUMIFS('Renda Fixa'!O:O,'Renda Fixa'!N:N,V250,'Renda Fixa'!I:I,"R"))*VLOOKUP(V250,Tabela2[],2,0),"")</f>
        <v/>
      </c>
      <c r="Y250" s="2" t="str">
        <f>IF(
V250&lt;&gt;"",
(SUMIFS('Renda Fixa'!O:O,'Renda Fixa'!N:N,V250,'Renda Fixa'!I:I,"A")-SUMIFS('Renda Fixa'!O:O,'Renda Fixa'!N:N,V250,'Renda Fixa'!I:I,"R")) *
(VLOOKUP(V250,Tabela2[],2,0) -
(SUMIFS('Renda Fixa'!S:S,'Renda Fixa'!N:N,V250,'Renda Fixa'!I:I,"A")/SUMIFS('Renda Fixa'!O:O,'Renda Fixa'!N:N,V250,'Renda Fixa'!I:I,"A"))),"")</f>
        <v/>
      </c>
    </row>
    <row r="251" spans="3:25" x14ac:dyDescent="0.25">
      <c r="C251" s="16">
        <v>251</v>
      </c>
      <c r="D251" s="16" t="str">
        <f>IFERROR(IF('Renda Variável'!H277&lt;&gt;"",'Renda Variável'!H277,""),"")</f>
        <v/>
      </c>
      <c r="E251" s="16" t="str">
        <f>IFERROR(IF((SUMIFS('Renda Variável'!M:M,'Renda Variável'!H:H,D251,'Renda Variável'!J:J,"C")-SUMIFS('Renda Variável'!M:M,'Renda Variável'!H:H,D251,'Renda Variável'!J:J,"V"))=0,"",IF(D251="","",IF(COUNTIF('Renda Variável'!$H$27:H277,D251)&gt;1,"",C251))),"")</f>
        <v/>
      </c>
      <c r="F251" s="16" t="str">
        <f t="shared" si="6"/>
        <v/>
      </c>
      <c r="G251" s="16" t="str" cm="1">
        <f t="array" ref="G251">IFERROR(INDEX(D:D,F251),"")</f>
        <v/>
      </c>
      <c r="H251" s="16" t="str">
        <f>IF(G251&lt;&gt;"",VLOOKUP(G251,'Renda Variável'!H:I,2,0),"")</f>
        <v/>
      </c>
      <c r="I251" s="17" t="str">
        <f>IF(G251&lt;&gt;"",(SUMIFS('Renda Variável'!M:M,'Renda Variável'!H:H,G251,'Renda Variável'!J:J,"C")-SUMIFS('Renda Variável'!M:M,'Renda Variável'!H:H,G251,'Renda Variável'!J:J,"V"))*VLOOKUP(G251,Tabela1[],2,0),"")</f>
        <v/>
      </c>
      <c r="J251" s="17" t="str">
        <f>IF(
G251&lt;&gt;"",
(SUMIFS('Renda Variável'!M:M,'Renda Variável'!H:H,G251,'Renda Variável'!J:J,"C")-SUMIFS('Renda Variável'!M:M,'Renda Variável'!H:H,G251,'Renda Variável'!J:J,"V")) *
(VLOOKUP(G251,Tabela1[],2,0) -
(SUMIFS('Renda Variável'!Q:Q,'Renda Variável'!H:H,G251,'Renda Variável'!J:J,"C")/SUMIFS('Renda Variável'!M:M,'Renda Variável'!H:H,G251,'Renda Variável'!J:J,"C"))),"")</f>
        <v/>
      </c>
      <c r="R251" s="16">
        <f t="shared" si="8"/>
        <v>251</v>
      </c>
      <c r="S251" s="16" t="str">
        <f>IFERROR(IF('Renda Fixa'!N281&lt;&gt;"",'Renda Fixa'!N281,""),"")</f>
        <v/>
      </c>
      <c r="T251" s="16" t="str">
        <f>IFERROR(IF((SUMIFS('Renda Fixa'!O:O,'Renda Fixa'!N:N,S251,'Renda Fixa'!I:I,"A")-SUMIFS('Renda Fixa'!O:O,'Renda Fixa'!N:N,S251,'Renda Fixa'!I:I,"R"))=0,"",IF(S251="","",IF(COUNTIF('Renda Fixa'!$N$31:N281,S251)&gt;1,"",R251))),"")</f>
        <v/>
      </c>
      <c r="U251" s="16" t="str">
        <f t="shared" si="7"/>
        <v/>
      </c>
      <c r="V251" s="16" t="str" cm="1">
        <f t="array" ref="V251">IFERROR(INDEX(S:S,U251),"")</f>
        <v/>
      </c>
      <c r="W251" s="16" t="str">
        <f>IF(V251&lt;&gt;"",INDEX('Renda Fixa'!J:J,MATCH(V251,'Renda Fixa'!N:N,0)),"")</f>
        <v/>
      </c>
      <c r="X251" s="17" t="str">
        <f>IF(V251&lt;&gt;"",(SUMIFS('Renda Fixa'!O:O,'Renda Fixa'!N:N,V251,'Renda Fixa'!I:I,"A")-SUMIFS('Renda Fixa'!O:O,'Renda Fixa'!N:N,V251,'Renda Fixa'!I:I,"R"))*VLOOKUP(V251,Tabela2[],2,0),"")</f>
        <v/>
      </c>
      <c r="Y251" s="2" t="str">
        <f>IF(
V251&lt;&gt;"",
(SUMIFS('Renda Fixa'!O:O,'Renda Fixa'!N:N,V251,'Renda Fixa'!I:I,"A")-SUMIFS('Renda Fixa'!O:O,'Renda Fixa'!N:N,V251,'Renda Fixa'!I:I,"R")) *
(VLOOKUP(V251,Tabela2[],2,0) -
(SUMIFS('Renda Fixa'!S:S,'Renda Fixa'!N:N,V251,'Renda Fixa'!I:I,"A")/SUMIFS('Renda Fixa'!O:O,'Renda Fixa'!N:N,V251,'Renda Fixa'!I:I,"A"))),"")</f>
        <v/>
      </c>
    </row>
    <row r="252" spans="3:25" x14ac:dyDescent="0.25">
      <c r="C252" s="16">
        <v>252</v>
      </c>
      <c r="D252" s="16" t="str">
        <f>IFERROR(IF('Renda Variável'!H278&lt;&gt;"",'Renda Variável'!H278,""),"")</f>
        <v/>
      </c>
      <c r="E252" s="16" t="str">
        <f>IFERROR(IF((SUMIFS('Renda Variável'!M:M,'Renda Variável'!H:H,D252,'Renda Variável'!J:J,"C")-SUMIFS('Renda Variável'!M:M,'Renda Variável'!H:H,D252,'Renda Variável'!J:J,"V"))=0,"",IF(D252="","",IF(COUNTIF('Renda Variável'!$H$27:H278,D252)&gt;1,"",C252))),"")</f>
        <v/>
      </c>
      <c r="F252" s="16" t="str">
        <f t="shared" si="6"/>
        <v/>
      </c>
      <c r="G252" s="16" t="str" cm="1">
        <f t="array" ref="G252">IFERROR(INDEX(D:D,F252),"")</f>
        <v/>
      </c>
      <c r="H252" s="16" t="str">
        <f>IF(G252&lt;&gt;"",VLOOKUP(G252,'Renda Variável'!H:I,2,0),"")</f>
        <v/>
      </c>
      <c r="I252" s="17" t="str">
        <f>IF(G252&lt;&gt;"",(SUMIFS('Renda Variável'!M:M,'Renda Variável'!H:H,G252,'Renda Variável'!J:J,"C")-SUMIFS('Renda Variável'!M:M,'Renda Variável'!H:H,G252,'Renda Variável'!J:J,"V"))*VLOOKUP(G252,Tabela1[],2,0),"")</f>
        <v/>
      </c>
      <c r="J252" s="17" t="str">
        <f>IF(
G252&lt;&gt;"",
(SUMIFS('Renda Variável'!M:M,'Renda Variável'!H:H,G252,'Renda Variável'!J:J,"C")-SUMIFS('Renda Variável'!M:M,'Renda Variável'!H:H,G252,'Renda Variável'!J:J,"V")) *
(VLOOKUP(G252,Tabela1[],2,0) -
(SUMIFS('Renda Variável'!Q:Q,'Renda Variável'!H:H,G252,'Renda Variável'!J:J,"C")/SUMIFS('Renda Variável'!M:M,'Renda Variável'!H:H,G252,'Renda Variável'!J:J,"C"))),"")</f>
        <v/>
      </c>
      <c r="R252" s="16">
        <f t="shared" si="8"/>
        <v>252</v>
      </c>
      <c r="S252" s="16" t="str">
        <f>IFERROR(IF('Renda Fixa'!N282&lt;&gt;"",'Renda Fixa'!N282,""),"")</f>
        <v/>
      </c>
      <c r="T252" s="16" t="str">
        <f>IFERROR(IF((SUMIFS('Renda Fixa'!O:O,'Renda Fixa'!N:N,S252,'Renda Fixa'!I:I,"A")-SUMIFS('Renda Fixa'!O:O,'Renda Fixa'!N:N,S252,'Renda Fixa'!I:I,"R"))=0,"",IF(S252="","",IF(COUNTIF('Renda Fixa'!$N$31:N282,S252)&gt;1,"",R252))),"")</f>
        <v/>
      </c>
      <c r="U252" s="16" t="str">
        <f t="shared" si="7"/>
        <v/>
      </c>
      <c r="V252" s="16" t="str" cm="1">
        <f t="array" ref="V252">IFERROR(INDEX(S:S,U252),"")</f>
        <v/>
      </c>
      <c r="W252" s="16" t="str">
        <f>IF(V252&lt;&gt;"",INDEX('Renda Fixa'!J:J,MATCH(V252,'Renda Fixa'!N:N,0)),"")</f>
        <v/>
      </c>
      <c r="X252" s="17" t="str">
        <f>IF(V252&lt;&gt;"",(SUMIFS('Renda Fixa'!O:O,'Renda Fixa'!N:N,V252,'Renda Fixa'!I:I,"A")-SUMIFS('Renda Fixa'!O:O,'Renda Fixa'!N:N,V252,'Renda Fixa'!I:I,"R"))*VLOOKUP(V252,Tabela2[],2,0),"")</f>
        <v/>
      </c>
      <c r="Y252" s="2" t="str">
        <f>IF(
V252&lt;&gt;"",
(SUMIFS('Renda Fixa'!O:O,'Renda Fixa'!N:N,V252,'Renda Fixa'!I:I,"A")-SUMIFS('Renda Fixa'!O:O,'Renda Fixa'!N:N,V252,'Renda Fixa'!I:I,"R")) *
(VLOOKUP(V252,Tabela2[],2,0) -
(SUMIFS('Renda Fixa'!S:S,'Renda Fixa'!N:N,V252,'Renda Fixa'!I:I,"A")/SUMIFS('Renda Fixa'!O:O,'Renda Fixa'!N:N,V252,'Renda Fixa'!I:I,"A"))),"")</f>
        <v/>
      </c>
    </row>
    <row r="253" spans="3:25" x14ac:dyDescent="0.25">
      <c r="C253" s="16">
        <v>253</v>
      </c>
      <c r="D253" s="16" t="str">
        <f>IFERROR(IF('Renda Variável'!H279&lt;&gt;"",'Renda Variável'!H279,""),"")</f>
        <v/>
      </c>
      <c r="E253" s="16" t="str">
        <f>IFERROR(IF((SUMIFS('Renda Variável'!M:M,'Renda Variável'!H:H,D253,'Renda Variável'!J:J,"C")-SUMIFS('Renda Variável'!M:M,'Renda Variável'!H:H,D253,'Renda Variável'!J:J,"V"))=0,"",IF(D253="","",IF(COUNTIF('Renda Variável'!$H$27:H279,D253)&gt;1,"",C253))),"")</f>
        <v/>
      </c>
      <c r="F253" s="16" t="str">
        <f t="shared" si="6"/>
        <v/>
      </c>
      <c r="G253" s="16" t="str" cm="1">
        <f t="array" ref="G253">IFERROR(INDEX(D:D,F253),"")</f>
        <v/>
      </c>
      <c r="H253" s="16" t="str">
        <f>IF(G253&lt;&gt;"",VLOOKUP(G253,'Renda Variável'!H:I,2,0),"")</f>
        <v/>
      </c>
      <c r="I253" s="17" t="str">
        <f>IF(G253&lt;&gt;"",(SUMIFS('Renda Variável'!M:M,'Renda Variável'!H:H,G253,'Renda Variável'!J:J,"C")-SUMIFS('Renda Variável'!M:M,'Renda Variável'!H:H,G253,'Renda Variável'!J:J,"V"))*VLOOKUP(G253,Tabela1[],2,0),"")</f>
        <v/>
      </c>
      <c r="J253" s="17" t="str">
        <f>IF(
G253&lt;&gt;"",
(SUMIFS('Renda Variável'!M:M,'Renda Variável'!H:H,G253,'Renda Variável'!J:J,"C")-SUMIFS('Renda Variável'!M:M,'Renda Variável'!H:H,G253,'Renda Variável'!J:J,"V")) *
(VLOOKUP(G253,Tabela1[],2,0) -
(SUMIFS('Renda Variável'!Q:Q,'Renda Variável'!H:H,G253,'Renda Variável'!J:J,"C")/SUMIFS('Renda Variável'!M:M,'Renda Variável'!H:H,G253,'Renda Variável'!J:J,"C"))),"")</f>
        <v/>
      </c>
      <c r="R253" s="16">
        <f t="shared" si="8"/>
        <v>253</v>
      </c>
      <c r="S253" s="16" t="str">
        <f>IFERROR(IF('Renda Fixa'!N283&lt;&gt;"",'Renda Fixa'!N283,""),"")</f>
        <v/>
      </c>
      <c r="T253" s="16" t="str">
        <f>IFERROR(IF((SUMIFS('Renda Fixa'!O:O,'Renda Fixa'!N:N,S253,'Renda Fixa'!I:I,"A")-SUMIFS('Renda Fixa'!O:O,'Renda Fixa'!N:N,S253,'Renda Fixa'!I:I,"R"))=0,"",IF(S253="","",IF(COUNTIF('Renda Fixa'!$N$31:N283,S253)&gt;1,"",R253))),"")</f>
        <v/>
      </c>
      <c r="U253" s="16" t="str">
        <f t="shared" si="7"/>
        <v/>
      </c>
      <c r="V253" s="16" t="str" cm="1">
        <f t="array" ref="V253">IFERROR(INDEX(S:S,U253),"")</f>
        <v/>
      </c>
      <c r="W253" s="16" t="str">
        <f>IF(V253&lt;&gt;"",INDEX('Renda Fixa'!J:J,MATCH(V253,'Renda Fixa'!N:N,0)),"")</f>
        <v/>
      </c>
      <c r="X253" s="17" t="str">
        <f>IF(V253&lt;&gt;"",(SUMIFS('Renda Fixa'!O:O,'Renda Fixa'!N:N,V253,'Renda Fixa'!I:I,"A")-SUMIFS('Renda Fixa'!O:O,'Renda Fixa'!N:N,V253,'Renda Fixa'!I:I,"R"))*VLOOKUP(V253,Tabela2[],2,0),"")</f>
        <v/>
      </c>
      <c r="Y253" s="2" t="str">
        <f>IF(
V253&lt;&gt;"",
(SUMIFS('Renda Fixa'!O:O,'Renda Fixa'!N:N,V253,'Renda Fixa'!I:I,"A")-SUMIFS('Renda Fixa'!O:O,'Renda Fixa'!N:N,V253,'Renda Fixa'!I:I,"R")) *
(VLOOKUP(V253,Tabela2[],2,0) -
(SUMIFS('Renda Fixa'!S:S,'Renda Fixa'!N:N,V253,'Renda Fixa'!I:I,"A")/SUMIFS('Renda Fixa'!O:O,'Renda Fixa'!N:N,V253,'Renda Fixa'!I:I,"A"))),"")</f>
        <v/>
      </c>
    </row>
    <row r="254" spans="3:25" x14ac:dyDescent="0.25">
      <c r="C254" s="16">
        <v>254</v>
      </c>
      <c r="D254" s="16" t="str">
        <f>IFERROR(IF('Renda Variável'!H280&lt;&gt;"",'Renda Variável'!H280,""),"")</f>
        <v/>
      </c>
      <c r="E254" s="16" t="str">
        <f>IFERROR(IF((SUMIFS('Renda Variável'!M:M,'Renda Variável'!H:H,D254,'Renda Variável'!J:J,"C")-SUMIFS('Renda Variável'!M:M,'Renda Variável'!H:H,D254,'Renda Variável'!J:J,"V"))=0,"",IF(D254="","",IF(COUNTIF('Renda Variável'!$H$27:H280,D254)&gt;1,"",C254))),"")</f>
        <v/>
      </c>
      <c r="F254" s="16" t="str">
        <f t="shared" si="6"/>
        <v/>
      </c>
      <c r="G254" s="16" t="str" cm="1">
        <f t="array" ref="G254">IFERROR(INDEX(D:D,F254),"")</f>
        <v/>
      </c>
      <c r="H254" s="16" t="str">
        <f>IF(G254&lt;&gt;"",VLOOKUP(G254,'Renda Variável'!H:I,2,0),"")</f>
        <v/>
      </c>
      <c r="I254" s="17" t="str">
        <f>IF(G254&lt;&gt;"",(SUMIFS('Renda Variável'!M:M,'Renda Variável'!H:H,G254,'Renda Variável'!J:J,"C")-SUMIFS('Renda Variável'!M:M,'Renda Variável'!H:H,G254,'Renda Variável'!J:J,"V"))*VLOOKUP(G254,Tabela1[],2,0),"")</f>
        <v/>
      </c>
      <c r="J254" s="17" t="str">
        <f>IF(
G254&lt;&gt;"",
(SUMIFS('Renda Variável'!M:M,'Renda Variável'!H:H,G254,'Renda Variável'!J:J,"C")-SUMIFS('Renda Variável'!M:M,'Renda Variável'!H:H,G254,'Renda Variável'!J:J,"V")) *
(VLOOKUP(G254,Tabela1[],2,0) -
(SUMIFS('Renda Variável'!Q:Q,'Renda Variável'!H:H,G254,'Renda Variável'!J:J,"C")/SUMIFS('Renda Variável'!M:M,'Renda Variável'!H:H,G254,'Renda Variável'!J:J,"C"))),"")</f>
        <v/>
      </c>
      <c r="R254" s="16">
        <f t="shared" si="8"/>
        <v>254</v>
      </c>
      <c r="S254" s="16" t="str">
        <f>IFERROR(IF('Renda Fixa'!N284&lt;&gt;"",'Renda Fixa'!N284,""),"")</f>
        <v/>
      </c>
      <c r="T254" s="16" t="str">
        <f>IFERROR(IF((SUMIFS('Renda Fixa'!O:O,'Renda Fixa'!N:N,S254,'Renda Fixa'!I:I,"A")-SUMIFS('Renda Fixa'!O:O,'Renda Fixa'!N:N,S254,'Renda Fixa'!I:I,"R"))=0,"",IF(S254="","",IF(COUNTIF('Renda Fixa'!$N$31:N284,S254)&gt;1,"",R254))),"")</f>
        <v/>
      </c>
      <c r="U254" s="16" t="str">
        <f t="shared" si="7"/>
        <v/>
      </c>
      <c r="V254" s="16" t="str" cm="1">
        <f t="array" ref="V254">IFERROR(INDEX(S:S,U254),"")</f>
        <v/>
      </c>
      <c r="W254" s="16" t="str">
        <f>IF(V254&lt;&gt;"",INDEX('Renda Fixa'!J:J,MATCH(V254,'Renda Fixa'!N:N,0)),"")</f>
        <v/>
      </c>
      <c r="X254" s="17" t="str">
        <f>IF(V254&lt;&gt;"",(SUMIFS('Renda Fixa'!O:O,'Renda Fixa'!N:N,V254,'Renda Fixa'!I:I,"A")-SUMIFS('Renda Fixa'!O:O,'Renda Fixa'!N:N,V254,'Renda Fixa'!I:I,"R"))*VLOOKUP(V254,Tabela2[],2,0),"")</f>
        <v/>
      </c>
      <c r="Y254" s="2" t="str">
        <f>IF(
V254&lt;&gt;"",
(SUMIFS('Renda Fixa'!O:O,'Renda Fixa'!N:N,V254,'Renda Fixa'!I:I,"A")-SUMIFS('Renda Fixa'!O:O,'Renda Fixa'!N:N,V254,'Renda Fixa'!I:I,"R")) *
(VLOOKUP(V254,Tabela2[],2,0) -
(SUMIFS('Renda Fixa'!S:S,'Renda Fixa'!N:N,V254,'Renda Fixa'!I:I,"A")/SUMIFS('Renda Fixa'!O:O,'Renda Fixa'!N:N,V254,'Renda Fixa'!I:I,"A"))),"")</f>
        <v/>
      </c>
    </row>
    <row r="255" spans="3:25" x14ac:dyDescent="0.25">
      <c r="C255" s="16">
        <v>255</v>
      </c>
      <c r="D255" s="16" t="str">
        <f>IFERROR(IF('Renda Variável'!H281&lt;&gt;"",'Renda Variável'!H281,""),"")</f>
        <v/>
      </c>
      <c r="E255" s="16" t="str">
        <f>IFERROR(IF((SUMIFS('Renda Variável'!M:M,'Renda Variável'!H:H,D255,'Renda Variável'!J:J,"C")-SUMIFS('Renda Variável'!M:M,'Renda Variável'!H:H,D255,'Renda Variável'!J:J,"V"))=0,"",IF(D255="","",IF(COUNTIF('Renda Variável'!$H$27:H281,D255)&gt;1,"",C255))),"")</f>
        <v/>
      </c>
      <c r="F255" s="16" t="str">
        <f t="shared" si="6"/>
        <v/>
      </c>
      <c r="G255" s="16" t="str" cm="1">
        <f t="array" ref="G255">IFERROR(INDEX(D:D,F255),"")</f>
        <v/>
      </c>
      <c r="H255" s="16" t="str">
        <f>IF(G255&lt;&gt;"",VLOOKUP(G255,'Renda Variável'!H:I,2,0),"")</f>
        <v/>
      </c>
      <c r="I255" s="17" t="str">
        <f>IF(G255&lt;&gt;"",(SUMIFS('Renda Variável'!M:M,'Renda Variável'!H:H,G255,'Renda Variável'!J:J,"C")-SUMIFS('Renda Variável'!M:M,'Renda Variável'!H:H,G255,'Renda Variável'!J:J,"V"))*VLOOKUP(G255,Tabela1[],2,0),"")</f>
        <v/>
      </c>
      <c r="J255" s="17" t="str">
        <f>IF(
G255&lt;&gt;"",
(SUMIFS('Renda Variável'!M:M,'Renda Variável'!H:H,G255,'Renda Variável'!J:J,"C")-SUMIFS('Renda Variável'!M:M,'Renda Variável'!H:H,G255,'Renda Variável'!J:J,"V")) *
(VLOOKUP(G255,Tabela1[],2,0) -
(SUMIFS('Renda Variável'!Q:Q,'Renda Variável'!H:H,G255,'Renda Variável'!J:J,"C")/SUMIFS('Renda Variável'!M:M,'Renda Variável'!H:H,G255,'Renda Variável'!J:J,"C"))),"")</f>
        <v/>
      </c>
      <c r="R255" s="16">
        <f t="shared" si="8"/>
        <v>255</v>
      </c>
      <c r="S255" s="16" t="str">
        <f>IFERROR(IF('Renda Fixa'!N285&lt;&gt;"",'Renda Fixa'!N285,""),"")</f>
        <v/>
      </c>
      <c r="T255" s="16" t="str">
        <f>IFERROR(IF((SUMIFS('Renda Fixa'!O:O,'Renda Fixa'!N:N,S255,'Renda Fixa'!I:I,"A")-SUMIFS('Renda Fixa'!O:O,'Renda Fixa'!N:N,S255,'Renda Fixa'!I:I,"R"))=0,"",IF(S255="","",IF(COUNTIF('Renda Fixa'!$N$31:N285,S255)&gt;1,"",R255))),"")</f>
        <v/>
      </c>
      <c r="U255" s="16" t="str">
        <f t="shared" si="7"/>
        <v/>
      </c>
      <c r="V255" s="16" t="str" cm="1">
        <f t="array" ref="V255">IFERROR(INDEX(S:S,U255),"")</f>
        <v/>
      </c>
      <c r="W255" s="16" t="str">
        <f>IF(V255&lt;&gt;"",INDEX('Renda Fixa'!J:J,MATCH(V255,'Renda Fixa'!N:N,0)),"")</f>
        <v/>
      </c>
      <c r="X255" s="17" t="str">
        <f>IF(V255&lt;&gt;"",(SUMIFS('Renda Fixa'!O:O,'Renda Fixa'!N:N,V255,'Renda Fixa'!I:I,"A")-SUMIFS('Renda Fixa'!O:O,'Renda Fixa'!N:N,V255,'Renda Fixa'!I:I,"R"))*VLOOKUP(V255,Tabela2[],2,0),"")</f>
        <v/>
      </c>
      <c r="Y255" s="2" t="str">
        <f>IF(
V255&lt;&gt;"",
(SUMIFS('Renda Fixa'!O:O,'Renda Fixa'!N:N,V255,'Renda Fixa'!I:I,"A")-SUMIFS('Renda Fixa'!O:O,'Renda Fixa'!N:N,V255,'Renda Fixa'!I:I,"R")) *
(VLOOKUP(V255,Tabela2[],2,0) -
(SUMIFS('Renda Fixa'!S:S,'Renda Fixa'!N:N,V255,'Renda Fixa'!I:I,"A")/SUMIFS('Renda Fixa'!O:O,'Renda Fixa'!N:N,V255,'Renda Fixa'!I:I,"A"))),"")</f>
        <v/>
      </c>
    </row>
    <row r="256" spans="3:25" x14ac:dyDescent="0.25">
      <c r="C256" s="16">
        <v>256</v>
      </c>
      <c r="D256" s="16" t="str">
        <f>IFERROR(IF('Renda Variável'!H282&lt;&gt;"",'Renda Variável'!H282,""),"")</f>
        <v/>
      </c>
      <c r="E256" s="16" t="str">
        <f>IFERROR(IF((SUMIFS('Renda Variável'!M:M,'Renda Variável'!H:H,D256,'Renda Variável'!J:J,"C")-SUMIFS('Renda Variável'!M:M,'Renda Variável'!H:H,D256,'Renda Variável'!J:J,"V"))=0,"",IF(D256="","",IF(COUNTIF('Renda Variável'!$H$27:H282,D256)&gt;1,"",C256))),"")</f>
        <v/>
      </c>
      <c r="F256" s="16" t="str">
        <f t="shared" si="6"/>
        <v/>
      </c>
      <c r="G256" s="16" t="str" cm="1">
        <f t="array" ref="G256">IFERROR(INDEX(D:D,F256),"")</f>
        <v/>
      </c>
      <c r="H256" s="16" t="str">
        <f>IF(G256&lt;&gt;"",VLOOKUP(G256,'Renda Variável'!H:I,2,0),"")</f>
        <v/>
      </c>
      <c r="I256" s="17" t="str">
        <f>IF(G256&lt;&gt;"",(SUMIFS('Renda Variável'!M:M,'Renda Variável'!H:H,G256,'Renda Variável'!J:J,"C")-SUMIFS('Renda Variável'!M:M,'Renda Variável'!H:H,G256,'Renda Variável'!J:J,"V"))*VLOOKUP(G256,Tabela1[],2,0),"")</f>
        <v/>
      </c>
      <c r="J256" s="17" t="str">
        <f>IF(
G256&lt;&gt;"",
(SUMIFS('Renda Variável'!M:M,'Renda Variável'!H:H,G256,'Renda Variável'!J:J,"C")-SUMIFS('Renda Variável'!M:M,'Renda Variável'!H:H,G256,'Renda Variável'!J:J,"V")) *
(VLOOKUP(G256,Tabela1[],2,0) -
(SUMIFS('Renda Variável'!Q:Q,'Renda Variável'!H:H,G256,'Renda Variável'!J:J,"C")/SUMIFS('Renda Variável'!M:M,'Renda Variável'!H:H,G256,'Renda Variável'!J:J,"C"))),"")</f>
        <v/>
      </c>
      <c r="R256" s="16">
        <f t="shared" si="8"/>
        <v>256</v>
      </c>
      <c r="S256" s="16" t="str">
        <f>IFERROR(IF('Renda Fixa'!N286&lt;&gt;"",'Renda Fixa'!N286,""),"")</f>
        <v/>
      </c>
      <c r="T256" s="16" t="str">
        <f>IFERROR(IF((SUMIFS('Renda Fixa'!O:O,'Renda Fixa'!N:N,S256,'Renda Fixa'!I:I,"A")-SUMIFS('Renda Fixa'!O:O,'Renda Fixa'!N:N,S256,'Renda Fixa'!I:I,"R"))=0,"",IF(S256="","",IF(COUNTIF('Renda Fixa'!$N$31:N286,S256)&gt;1,"",R256))),"")</f>
        <v/>
      </c>
      <c r="U256" s="16" t="str">
        <f t="shared" si="7"/>
        <v/>
      </c>
      <c r="V256" s="16" t="str" cm="1">
        <f t="array" ref="V256">IFERROR(INDEX(S:S,U256),"")</f>
        <v/>
      </c>
      <c r="W256" s="16" t="str">
        <f>IF(V256&lt;&gt;"",INDEX('Renda Fixa'!J:J,MATCH(V256,'Renda Fixa'!N:N,0)),"")</f>
        <v/>
      </c>
      <c r="X256" s="17" t="str">
        <f>IF(V256&lt;&gt;"",(SUMIFS('Renda Fixa'!O:O,'Renda Fixa'!N:N,V256,'Renda Fixa'!I:I,"A")-SUMIFS('Renda Fixa'!O:O,'Renda Fixa'!N:N,V256,'Renda Fixa'!I:I,"R"))*VLOOKUP(V256,Tabela2[],2,0),"")</f>
        <v/>
      </c>
      <c r="Y256" s="2" t="str">
        <f>IF(
V256&lt;&gt;"",
(SUMIFS('Renda Fixa'!O:O,'Renda Fixa'!N:N,V256,'Renda Fixa'!I:I,"A")-SUMIFS('Renda Fixa'!O:O,'Renda Fixa'!N:N,V256,'Renda Fixa'!I:I,"R")) *
(VLOOKUP(V256,Tabela2[],2,0) -
(SUMIFS('Renda Fixa'!S:S,'Renda Fixa'!N:N,V256,'Renda Fixa'!I:I,"A")/SUMIFS('Renda Fixa'!O:O,'Renda Fixa'!N:N,V256,'Renda Fixa'!I:I,"A"))),"")</f>
        <v/>
      </c>
    </row>
    <row r="257" spans="3:25" x14ac:dyDescent="0.25">
      <c r="C257" s="16">
        <v>257</v>
      </c>
      <c r="D257" s="16" t="str">
        <f>IFERROR(IF('Renda Variável'!H283&lt;&gt;"",'Renda Variável'!H283,""),"")</f>
        <v/>
      </c>
      <c r="E257" s="16" t="str">
        <f>IFERROR(IF((SUMIFS('Renda Variável'!M:M,'Renda Variável'!H:H,D257,'Renda Variável'!J:J,"C")-SUMIFS('Renda Variável'!M:M,'Renda Variável'!H:H,D257,'Renda Variável'!J:J,"V"))=0,"",IF(D257="","",IF(COUNTIF('Renda Variável'!$H$27:H283,D257)&gt;1,"",C257))),"")</f>
        <v/>
      </c>
      <c r="F257" s="16" t="str">
        <f t="shared" ref="F257:F320" si="9">IFERROR(SMALL(E:E,C257),"")</f>
        <v/>
      </c>
      <c r="G257" s="16" t="str" cm="1">
        <f t="array" ref="G257">IFERROR(INDEX(D:D,F257),"")</f>
        <v/>
      </c>
      <c r="H257" s="16" t="str">
        <f>IF(G257&lt;&gt;"",VLOOKUP(G257,'Renda Variável'!H:I,2,0),"")</f>
        <v/>
      </c>
      <c r="I257" s="17" t="str">
        <f>IF(G257&lt;&gt;"",(SUMIFS('Renda Variável'!M:M,'Renda Variável'!H:H,G257,'Renda Variável'!J:J,"C")-SUMIFS('Renda Variável'!M:M,'Renda Variável'!H:H,G257,'Renda Variável'!J:J,"V"))*VLOOKUP(G257,Tabela1[],2,0),"")</f>
        <v/>
      </c>
      <c r="J257" s="17" t="str">
        <f>IF(
G257&lt;&gt;"",
(SUMIFS('Renda Variável'!M:M,'Renda Variável'!H:H,G257,'Renda Variável'!J:J,"C")-SUMIFS('Renda Variável'!M:M,'Renda Variável'!H:H,G257,'Renda Variável'!J:J,"V")) *
(VLOOKUP(G257,Tabela1[],2,0) -
(SUMIFS('Renda Variável'!Q:Q,'Renda Variável'!H:H,G257,'Renda Variável'!J:J,"C")/SUMIFS('Renda Variável'!M:M,'Renda Variável'!H:H,G257,'Renda Variável'!J:J,"C"))),"")</f>
        <v/>
      </c>
      <c r="R257" s="16">
        <f t="shared" si="8"/>
        <v>257</v>
      </c>
      <c r="S257" s="16" t="str">
        <f>IFERROR(IF('Renda Fixa'!N287&lt;&gt;"",'Renda Fixa'!N287,""),"")</f>
        <v/>
      </c>
      <c r="T257" s="16" t="str">
        <f>IFERROR(IF((SUMIFS('Renda Fixa'!O:O,'Renda Fixa'!N:N,S257,'Renda Fixa'!I:I,"A")-SUMIFS('Renda Fixa'!O:O,'Renda Fixa'!N:N,S257,'Renda Fixa'!I:I,"R"))=0,"",IF(S257="","",IF(COUNTIF('Renda Fixa'!$N$31:N287,S257)&gt;1,"",R257))),"")</f>
        <v/>
      </c>
      <c r="U257" s="16" t="str">
        <f t="shared" ref="U257:U320" si="10">IFERROR(SMALL(T:T,R257),"")</f>
        <v/>
      </c>
      <c r="V257" s="16" t="str" cm="1">
        <f t="array" ref="V257">IFERROR(INDEX(S:S,U257),"")</f>
        <v/>
      </c>
      <c r="W257" s="16" t="str">
        <f>IF(V257&lt;&gt;"",INDEX('Renda Fixa'!J:J,MATCH(V257,'Renda Fixa'!N:N,0)),"")</f>
        <v/>
      </c>
      <c r="X257" s="17" t="str">
        <f>IF(V257&lt;&gt;"",(SUMIFS('Renda Fixa'!O:O,'Renda Fixa'!N:N,V257,'Renda Fixa'!I:I,"A")-SUMIFS('Renda Fixa'!O:O,'Renda Fixa'!N:N,V257,'Renda Fixa'!I:I,"R"))*VLOOKUP(V257,Tabela2[],2,0),"")</f>
        <v/>
      </c>
      <c r="Y257" s="2" t="str">
        <f>IF(
V257&lt;&gt;"",
(SUMIFS('Renda Fixa'!O:O,'Renda Fixa'!N:N,V257,'Renda Fixa'!I:I,"A")-SUMIFS('Renda Fixa'!O:O,'Renda Fixa'!N:N,V257,'Renda Fixa'!I:I,"R")) *
(VLOOKUP(V257,Tabela2[],2,0) -
(SUMIFS('Renda Fixa'!S:S,'Renda Fixa'!N:N,V257,'Renda Fixa'!I:I,"A")/SUMIFS('Renda Fixa'!O:O,'Renda Fixa'!N:N,V257,'Renda Fixa'!I:I,"A"))),"")</f>
        <v/>
      </c>
    </row>
    <row r="258" spans="3:25" x14ac:dyDescent="0.25">
      <c r="C258" s="16">
        <v>258</v>
      </c>
      <c r="D258" s="16" t="str">
        <f>IFERROR(IF('Renda Variável'!H284&lt;&gt;"",'Renda Variável'!H284,""),"")</f>
        <v/>
      </c>
      <c r="E258" s="16" t="str">
        <f>IFERROR(IF((SUMIFS('Renda Variável'!M:M,'Renda Variável'!H:H,D258,'Renda Variável'!J:J,"C")-SUMIFS('Renda Variável'!M:M,'Renda Variável'!H:H,D258,'Renda Variável'!J:J,"V"))=0,"",IF(D258="","",IF(COUNTIF('Renda Variável'!$H$27:H284,D258)&gt;1,"",C258))),"")</f>
        <v/>
      </c>
      <c r="F258" s="16" t="str">
        <f t="shared" si="9"/>
        <v/>
      </c>
      <c r="G258" s="16" t="str" cm="1">
        <f t="array" ref="G258">IFERROR(INDEX(D:D,F258),"")</f>
        <v/>
      </c>
      <c r="H258" s="16" t="str">
        <f>IF(G258&lt;&gt;"",VLOOKUP(G258,'Renda Variável'!H:I,2,0),"")</f>
        <v/>
      </c>
      <c r="I258" s="17" t="str">
        <f>IF(G258&lt;&gt;"",(SUMIFS('Renda Variável'!M:M,'Renda Variável'!H:H,G258,'Renda Variável'!J:J,"C")-SUMIFS('Renda Variável'!M:M,'Renda Variável'!H:H,G258,'Renda Variável'!J:J,"V"))*VLOOKUP(G258,Tabela1[],2,0),"")</f>
        <v/>
      </c>
      <c r="J258" s="17" t="str">
        <f>IF(
G258&lt;&gt;"",
(SUMIFS('Renda Variável'!M:M,'Renda Variável'!H:H,G258,'Renda Variável'!J:J,"C")-SUMIFS('Renda Variável'!M:M,'Renda Variável'!H:H,G258,'Renda Variável'!J:J,"V")) *
(VLOOKUP(G258,Tabela1[],2,0) -
(SUMIFS('Renda Variável'!Q:Q,'Renda Variável'!H:H,G258,'Renda Variável'!J:J,"C")/SUMIFS('Renda Variável'!M:M,'Renda Variável'!H:H,G258,'Renda Variável'!J:J,"C"))),"")</f>
        <v/>
      </c>
      <c r="R258" s="16">
        <f t="shared" si="8"/>
        <v>258</v>
      </c>
      <c r="S258" s="16" t="str">
        <f>IFERROR(IF('Renda Fixa'!N288&lt;&gt;"",'Renda Fixa'!N288,""),"")</f>
        <v/>
      </c>
      <c r="T258" s="16" t="str">
        <f>IFERROR(IF((SUMIFS('Renda Fixa'!O:O,'Renda Fixa'!N:N,S258,'Renda Fixa'!I:I,"A")-SUMIFS('Renda Fixa'!O:O,'Renda Fixa'!N:N,S258,'Renda Fixa'!I:I,"R"))=0,"",IF(S258="","",IF(COUNTIF('Renda Fixa'!$N$31:N288,S258)&gt;1,"",R258))),"")</f>
        <v/>
      </c>
      <c r="U258" s="16" t="str">
        <f t="shared" si="10"/>
        <v/>
      </c>
      <c r="V258" s="16" t="str" cm="1">
        <f t="array" ref="V258">IFERROR(INDEX(S:S,U258),"")</f>
        <v/>
      </c>
      <c r="W258" s="16" t="str">
        <f>IF(V258&lt;&gt;"",INDEX('Renda Fixa'!J:J,MATCH(V258,'Renda Fixa'!N:N,0)),"")</f>
        <v/>
      </c>
      <c r="X258" s="17" t="str">
        <f>IF(V258&lt;&gt;"",(SUMIFS('Renda Fixa'!O:O,'Renda Fixa'!N:N,V258,'Renda Fixa'!I:I,"A")-SUMIFS('Renda Fixa'!O:O,'Renda Fixa'!N:N,V258,'Renda Fixa'!I:I,"R"))*VLOOKUP(V258,Tabela2[],2,0),"")</f>
        <v/>
      </c>
      <c r="Y258" s="2" t="str">
        <f>IF(
V258&lt;&gt;"",
(SUMIFS('Renda Fixa'!O:O,'Renda Fixa'!N:N,V258,'Renda Fixa'!I:I,"A")-SUMIFS('Renda Fixa'!O:O,'Renda Fixa'!N:N,V258,'Renda Fixa'!I:I,"R")) *
(VLOOKUP(V258,Tabela2[],2,0) -
(SUMIFS('Renda Fixa'!S:S,'Renda Fixa'!N:N,V258,'Renda Fixa'!I:I,"A")/SUMIFS('Renda Fixa'!O:O,'Renda Fixa'!N:N,V258,'Renda Fixa'!I:I,"A"))),"")</f>
        <v/>
      </c>
    </row>
    <row r="259" spans="3:25" x14ac:dyDescent="0.25">
      <c r="C259" s="16">
        <v>259</v>
      </c>
      <c r="D259" s="16" t="str">
        <f>IFERROR(IF('Renda Variável'!H285&lt;&gt;"",'Renda Variável'!H285,""),"")</f>
        <v/>
      </c>
      <c r="E259" s="16" t="str">
        <f>IFERROR(IF((SUMIFS('Renda Variável'!M:M,'Renda Variável'!H:H,D259,'Renda Variável'!J:J,"C")-SUMIFS('Renda Variável'!M:M,'Renda Variável'!H:H,D259,'Renda Variável'!J:J,"V"))=0,"",IF(D259="","",IF(COUNTIF('Renda Variável'!$H$27:H285,D259)&gt;1,"",C259))),"")</f>
        <v/>
      </c>
      <c r="F259" s="16" t="str">
        <f t="shared" si="9"/>
        <v/>
      </c>
      <c r="G259" s="16" t="str" cm="1">
        <f t="array" ref="G259">IFERROR(INDEX(D:D,F259),"")</f>
        <v/>
      </c>
      <c r="H259" s="16" t="str">
        <f>IF(G259&lt;&gt;"",VLOOKUP(G259,'Renda Variável'!H:I,2,0),"")</f>
        <v/>
      </c>
      <c r="I259" s="17" t="str">
        <f>IF(G259&lt;&gt;"",(SUMIFS('Renda Variável'!M:M,'Renda Variável'!H:H,G259,'Renda Variável'!J:J,"C")-SUMIFS('Renda Variável'!M:M,'Renda Variável'!H:H,G259,'Renda Variável'!J:J,"V"))*VLOOKUP(G259,Tabela1[],2,0),"")</f>
        <v/>
      </c>
      <c r="J259" s="17" t="str">
        <f>IF(
G259&lt;&gt;"",
(SUMIFS('Renda Variável'!M:M,'Renda Variável'!H:H,G259,'Renda Variável'!J:J,"C")-SUMIFS('Renda Variável'!M:M,'Renda Variável'!H:H,G259,'Renda Variável'!J:J,"V")) *
(VLOOKUP(G259,Tabela1[],2,0) -
(SUMIFS('Renda Variável'!Q:Q,'Renda Variável'!H:H,G259,'Renda Variável'!J:J,"C")/SUMIFS('Renda Variável'!M:M,'Renda Variável'!H:H,G259,'Renda Variável'!J:J,"C"))),"")</f>
        <v/>
      </c>
      <c r="R259" s="16">
        <f t="shared" si="8"/>
        <v>259</v>
      </c>
      <c r="S259" s="16" t="str">
        <f>IFERROR(IF('Renda Fixa'!N289&lt;&gt;"",'Renda Fixa'!N289,""),"")</f>
        <v/>
      </c>
      <c r="T259" s="16" t="str">
        <f>IFERROR(IF((SUMIFS('Renda Fixa'!O:O,'Renda Fixa'!N:N,S259,'Renda Fixa'!I:I,"A")-SUMIFS('Renda Fixa'!O:O,'Renda Fixa'!N:N,S259,'Renda Fixa'!I:I,"R"))=0,"",IF(S259="","",IF(COUNTIF('Renda Fixa'!$N$31:N289,S259)&gt;1,"",R259))),"")</f>
        <v/>
      </c>
      <c r="U259" s="16" t="str">
        <f t="shared" si="10"/>
        <v/>
      </c>
      <c r="V259" s="16" t="str" cm="1">
        <f t="array" ref="V259">IFERROR(INDEX(S:S,U259),"")</f>
        <v/>
      </c>
      <c r="W259" s="16" t="str">
        <f>IF(V259&lt;&gt;"",INDEX('Renda Fixa'!J:J,MATCH(V259,'Renda Fixa'!N:N,0)),"")</f>
        <v/>
      </c>
      <c r="X259" s="17" t="str">
        <f>IF(V259&lt;&gt;"",(SUMIFS('Renda Fixa'!O:O,'Renda Fixa'!N:N,V259,'Renda Fixa'!I:I,"A")-SUMIFS('Renda Fixa'!O:O,'Renda Fixa'!N:N,V259,'Renda Fixa'!I:I,"R"))*VLOOKUP(V259,Tabela2[],2,0),"")</f>
        <v/>
      </c>
      <c r="Y259" s="2" t="str">
        <f>IF(
V259&lt;&gt;"",
(SUMIFS('Renda Fixa'!O:O,'Renda Fixa'!N:N,V259,'Renda Fixa'!I:I,"A")-SUMIFS('Renda Fixa'!O:O,'Renda Fixa'!N:N,V259,'Renda Fixa'!I:I,"R")) *
(VLOOKUP(V259,Tabela2[],2,0) -
(SUMIFS('Renda Fixa'!S:S,'Renda Fixa'!N:N,V259,'Renda Fixa'!I:I,"A")/SUMIFS('Renda Fixa'!O:O,'Renda Fixa'!N:N,V259,'Renda Fixa'!I:I,"A"))),"")</f>
        <v/>
      </c>
    </row>
    <row r="260" spans="3:25" x14ac:dyDescent="0.25">
      <c r="C260" s="16">
        <v>260</v>
      </c>
      <c r="D260" s="16" t="str">
        <f>IFERROR(IF('Renda Variável'!H286&lt;&gt;"",'Renda Variável'!H286,""),"")</f>
        <v/>
      </c>
      <c r="E260" s="16" t="str">
        <f>IFERROR(IF((SUMIFS('Renda Variável'!M:M,'Renda Variável'!H:H,D260,'Renda Variável'!J:J,"C")-SUMIFS('Renda Variável'!M:M,'Renda Variável'!H:H,D260,'Renda Variável'!J:J,"V"))=0,"",IF(D260="","",IF(COUNTIF('Renda Variável'!$H$27:H286,D260)&gt;1,"",C260))),"")</f>
        <v/>
      </c>
      <c r="F260" s="16" t="str">
        <f t="shared" si="9"/>
        <v/>
      </c>
      <c r="G260" s="16" t="str" cm="1">
        <f t="array" ref="G260">IFERROR(INDEX(D:D,F260),"")</f>
        <v/>
      </c>
      <c r="H260" s="16" t="str">
        <f>IF(G260&lt;&gt;"",VLOOKUP(G260,'Renda Variável'!H:I,2,0),"")</f>
        <v/>
      </c>
      <c r="I260" s="17" t="str">
        <f>IF(G260&lt;&gt;"",(SUMIFS('Renda Variável'!M:M,'Renda Variável'!H:H,G260,'Renda Variável'!J:J,"C")-SUMIFS('Renda Variável'!M:M,'Renda Variável'!H:H,G260,'Renda Variável'!J:J,"V"))*VLOOKUP(G260,Tabela1[],2,0),"")</f>
        <v/>
      </c>
      <c r="J260" s="17" t="str">
        <f>IF(
G260&lt;&gt;"",
(SUMIFS('Renda Variável'!M:M,'Renda Variável'!H:H,G260,'Renda Variável'!J:J,"C")-SUMIFS('Renda Variável'!M:M,'Renda Variável'!H:H,G260,'Renda Variável'!J:J,"V")) *
(VLOOKUP(G260,Tabela1[],2,0) -
(SUMIFS('Renda Variável'!Q:Q,'Renda Variável'!H:H,G260,'Renda Variável'!J:J,"C")/SUMIFS('Renda Variável'!M:M,'Renda Variável'!H:H,G260,'Renda Variável'!J:J,"C"))),"")</f>
        <v/>
      </c>
      <c r="R260" s="16">
        <f t="shared" si="8"/>
        <v>260</v>
      </c>
      <c r="S260" s="16" t="str">
        <f>IFERROR(IF('Renda Fixa'!N290&lt;&gt;"",'Renda Fixa'!N290,""),"")</f>
        <v/>
      </c>
      <c r="T260" s="16" t="str">
        <f>IFERROR(IF((SUMIFS('Renda Fixa'!O:O,'Renda Fixa'!N:N,S260,'Renda Fixa'!I:I,"A")-SUMIFS('Renda Fixa'!O:O,'Renda Fixa'!N:N,S260,'Renda Fixa'!I:I,"R"))=0,"",IF(S260="","",IF(COUNTIF('Renda Fixa'!$N$31:N290,S260)&gt;1,"",R260))),"")</f>
        <v/>
      </c>
      <c r="U260" s="16" t="str">
        <f t="shared" si="10"/>
        <v/>
      </c>
      <c r="V260" s="16" t="str" cm="1">
        <f t="array" ref="V260">IFERROR(INDEX(S:S,U260),"")</f>
        <v/>
      </c>
      <c r="W260" s="16" t="str">
        <f>IF(V260&lt;&gt;"",INDEX('Renda Fixa'!J:J,MATCH(V260,'Renda Fixa'!N:N,0)),"")</f>
        <v/>
      </c>
      <c r="X260" s="17" t="str">
        <f>IF(V260&lt;&gt;"",(SUMIFS('Renda Fixa'!O:O,'Renda Fixa'!N:N,V260,'Renda Fixa'!I:I,"A")-SUMIFS('Renda Fixa'!O:O,'Renda Fixa'!N:N,V260,'Renda Fixa'!I:I,"R"))*VLOOKUP(V260,Tabela2[],2,0),"")</f>
        <v/>
      </c>
      <c r="Y260" s="2" t="str">
        <f>IF(
V260&lt;&gt;"",
(SUMIFS('Renda Fixa'!O:O,'Renda Fixa'!N:N,V260,'Renda Fixa'!I:I,"A")-SUMIFS('Renda Fixa'!O:O,'Renda Fixa'!N:N,V260,'Renda Fixa'!I:I,"R")) *
(VLOOKUP(V260,Tabela2[],2,0) -
(SUMIFS('Renda Fixa'!S:S,'Renda Fixa'!N:N,V260,'Renda Fixa'!I:I,"A")/SUMIFS('Renda Fixa'!O:O,'Renda Fixa'!N:N,V260,'Renda Fixa'!I:I,"A"))),"")</f>
        <v/>
      </c>
    </row>
    <row r="261" spans="3:25" x14ac:dyDescent="0.25">
      <c r="C261" s="16">
        <v>261</v>
      </c>
      <c r="D261" s="16" t="str">
        <f>IFERROR(IF('Renda Variável'!H287&lt;&gt;"",'Renda Variável'!H287,""),"")</f>
        <v/>
      </c>
      <c r="E261" s="16" t="str">
        <f>IFERROR(IF((SUMIFS('Renda Variável'!M:M,'Renda Variável'!H:H,D261,'Renda Variável'!J:J,"C")-SUMIFS('Renda Variável'!M:M,'Renda Variável'!H:H,D261,'Renda Variável'!J:J,"V"))=0,"",IF(D261="","",IF(COUNTIF('Renda Variável'!$H$27:H287,D261)&gt;1,"",C261))),"")</f>
        <v/>
      </c>
      <c r="F261" s="16" t="str">
        <f t="shared" si="9"/>
        <v/>
      </c>
      <c r="G261" s="16" t="str" cm="1">
        <f t="array" ref="G261">IFERROR(INDEX(D:D,F261),"")</f>
        <v/>
      </c>
      <c r="H261" s="16" t="str">
        <f>IF(G261&lt;&gt;"",VLOOKUP(G261,'Renda Variável'!H:I,2,0),"")</f>
        <v/>
      </c>
      <c r="I261" s="17" t="str">
        <f>IF(G261&lt;&gt;"",(SUMIFS('Renda Variável'!M:M,'Renda Variável'!H:H,G261,'Renda Variável'!J:J,"C")-SUMIFS('Renda Variável'!M:M,'Renda Variável'!H:H,G261,'Renda Variável'!J:J,"V"))*VLOOKUP(G261,Tabela1[],2,0),"")</f>
        <v/>
      </c>
      <c r="J261" s="17" t="str">
        <f>IF(
G261&lt;&gt;"",
(SUMIFS('Renda Variável'!M:M,'Renda Variável'!H:H,G261,'Renda Variável'!J:J,"C")-SUMIFS('Renda Variável'!M:M,'Renda Variável'!H:H,G261,'Renda Variável'!J:J,"V")) *
(VLOOKUP(G261,Tabela1[],2,0) -
(SUMIFS('Renda Variável'!Q:Q,'Renda Variável'!H:H,G261,'Renda Variável'!J:J,"C")/SUMIFS('Renda Variável'!M:M,'Renda Variável'!H:H,G261,'Renda Variável'!J:J,"C"))),"")</f>
        <v/>
      </c>
      <c r="R261" s="16">
        <f t="shared" si="8"/>
        <v>261</v>
      </c>
      <c r="S261" s="16" t="str">
        <f>IFERROR(IF('Renda Fixa'!N291&lt;&gt;"",'Renda Fixa'!N291,""),"")</f>
        <v/>
      </c>
      <c r="T261" s="16" t="str">
        <f>IFERROR(IF((SUMIFS('Renda Fixa'!O:O,'Renda Fixa'!N:N,S261,'Renda Fixa'!I:I,"A")-SUMIFS('Renda Fixa'!O:O,'Renda Fixa'!N:N,S261,'Renda Fixa'!I:I,"R"))=0,"",IF(S261="","",IF(COUNTIF('Renda Fixa'!$N$31:N291,S261)&gt;1,"",R261))),"")</f>
        <v/>
      </c>
      <c r="U261" s="16" t="str">
        <f t="shared" si="10"/>
        <v/>
      </c>
      <c r="V261" s="16" t="str" cm="1">
        <f t="array" ref="V261">IFERROR(INDEX(S:S,U261),"")</f>
        <v/>
      </c>
      <c r="W261" s="16" t="str">
        <f>IF(V261&lt;&gt;"",INDEX('Renda Fixa'!J:J,MATCH(V261,'Renda Fixa'!N:N,0)),"")</f>
        <v/>
      </c>
      <c r="X261" s="17" t="str">
        <f>IF(V261&lt;&gt;"",(SUMIFS('Renda Fixa'!O:O,'Renda Fixa'!N:N,V261,'Renda Fixa'!I:I,"A")-SUMIFS('Renda Fixa'!O:O,'Renda Fixa'!N:N,V261,'Renda Fixa'!I:I,"R"))*VLOOKUP(V261,Tabela2[],2,0),"")</f>
        <v/>
      </c>
      <c r="Y261" s="2" t="str">
        <f>IF(
V261&lt;&gt;"",
(SUMIFS('Renda Fixa'!O:O,'Renda Fixa'!N:N,V261,'Renda Fixa'!I:I,"A")-SUMIFS('Renda Fixa'!O:O,'Renda Fixa'!N:N,V261,'Renda Fixa'!I:I,"R")) *
(VLOOKUP(V261,Tabela2[],2,0) -
(SUMIFS('Renda Fixa'!S:S,'Renda Fixa'!N:N,V261,'Renda Fixa'!I:I,"A")/SUMIFS('Renda Fixa'!O:O,'Renda Fixa'!N:N,V261,'Renda Fixa'!I:I,"A"))),"")</f>
        <v/>
      </c>
    </row>
    <row r="262" spans="3:25" x14ac:dyDescent="0.25">
      <c r="C262" s="16">
        <v>262</v>
      </c>
      <c r="D262" s="16" t="str">
        <f>IFERROR(IF('Renda Variável'!H288&lt;&gt;"",'Renda Variável'!H288,""),"")</f>
        <v/>
      </c>
      <c r="E262" s="16" t="str">
        <f>IFERROR(IF((SUMIFS('Renda Variável'!M:M,'Renda Variável'!H:H,D262,'Renda Variável'!J:J,"C")-SUMIFS('Renda Variável'!M:M,'Renda Variável'!H:H,D262,'Renda Variável'!J:J,"V"))=0,"",IF(D262="","",IF(COUNTIF('Renda Variável'!$H$27:H288,D262)&gt;1,"",C262))),"")</f>
        <v/>
      </c>
      <c r="F262" s="16" t="str">
        <f t="shared" si="9"/>
        <v/>
      </c>
      <c r="G262" s="16" t="str" cm="1">
        <f t="array" ref="G262">IFERROR(INDEX(D:D,F262),"")</f>
        <v/>
      </c>
      <c r="H262" s="16" t="str">
        <f>IF(G262&lt;&gt;"",VLOOKUP(G262,'Renda Variável'!H:I,2,0),"")</f>
        <v/>
      </c>
      <c r="I262" s="17" t="str">
        <f>IF(G262&lt;&gt;"",(SUMIFS('Renda Variável'!M:M,'Renda Variável'!H:H,G262,'Renda Variável'!J:J,"C")-SUMIFS('Renda Variável'!M:M,'Renda Variável'!H:H,G262,'Renda Variável'!J:J,"V"))*VLOOKUP(G262,Tabela1[],2,0),"")</f>
        <v/>
      </c>
      <c r="J262" s="17" t="str">
        <f>IF(
G262&lt;&gt;"",
(SUMIFS('Renda Variável'!M:M,'Renda Variável'!H:H,G262,'Renda Variável'!J:J,"C")-SUMIFS('Renda Variável'!M:M,'Renda Variável'!H:H,G262,'Renda Variável'!J:J,"V")) *
(VLOOKUP(G262,Tabela1[],2,0) -
(SUMIFS('Renda Variável'!Q:Q,'Renda Variável'!H:H,G262,'Renda Variável'!J:J,"C")/SUMIFS('Renda Variável'!M:M,'Renda Variável'!H:H,G262,'Renda Variável'!J:J,"C"))),"")</f>
        <v/>
      </c>
      <c r="R262" s="16">
        <f t="shared" si="8"/>
        <v>262</v>
      </c>
      <c r="S262" s="16" t="str">
        <f>IFERROR(IF('Renda Fixa'!N292&lt;&gt;"",'Renda Fixa'!N292,""),"")</f>
        <v/>
      </c>
      <c r="T262" s="16" t="str">
        <f>IFERROR(IF((SUMIFS('Renda Fixa'!O:O,'Renda Fixa'!N:N,S262,'Renda Fixa'!I:I,"A")-SUMIFS('Renda Fixa'!O:O,'Renda Fixa'!N:N,S262,'Renda Fixa'!I:I,"R"))=0,"",IF(S262="","",IF(COUNTIF('Renda Fixa'!$N$31:N292,S262)&gt;1,"",R262))),"")</f>
        <v/>
      </c>
      <c r="U262" s="16" t="str">
        <f t="shared" si="10"/>
        <v/>
      </c>
      <c r="V262" s="16" t="str" cm="1">
        <f t="array" ref="V262">IFERROR(INDEX(S:S,U262),"")</f>
        <v/>
      </c>
      <c r="W262" s="16" t="str">
        <f>IF(V262&lt;&gt;"",INDEX('Renda Fixa'!J:J,MATCH(V262,'Renda Fixa'!N:N,0)),"")</f>
        <v/>
      </c>
      <c r="X262" s="17" t="str">
        <f>IF(V262&lt;&gt;"",(SUMIFS('Renda Fixa'!O:O,'Renda Fixa'!N:N,V262,'Renda Fixa'!I:I,"A")-SUMIFS('Renda Fixa'!O:O,'Renda Fixa'!N:N,V262,'Renda Fixa'!I:I,"R"))*VLOOKUP(V262,Tabela2[],2,0),"")</f>
        <v/>
      </c>
      <c r="Y262" s="2" t="str">
        <f>IF(
V262&lt;&gt;"",
(SUMIFS('Renda Fixa'!O:O,'Renda Fixa'!N:N,V262,'Renda Fixa'!I:I,"A")-SUMIFS('Renda Fixa'!O:O,'Renda Fixa'!N:N,V262,'Renda Fixa'!I:I,"R")) *
(VLOOKUP(V262,Tabela2[],2,0) -
(SUMIFS('Renda Fixa'!S:S,'Renda Fixa'!N:N,V262,'Renda Fixa'!I:I,"A")/SUMIFS('Renda Fixa'!O:O,'Renda Fixa'!N:N,V262,'Renda Fixa'!I:I,"A"))),"")</f>
        <v/>
      </c>
    </row>
    <row r="263" spans="3:25" x14ac:dyDescent="0.25">
      <c r="C263" s="16">
        <v>263</v>
      </c>
      <c r="D263" s="16" t="str">
        <f>IFERROR(IF('Renda Variável'!H289&lt;&gt;"",'Renda Variável'!H289,""),"")</f>
        <v/>
      </c>
      <c r="E263" s="16" t="str">
        <f>IFERROR(IF((SUMIFS('Renda Variável'!M:M,'Renda Variável'!H:H,D263,'Renda Variável'!J:J,"C")-SUMIFS('Renda Variável'!M:M,'Renda Variável'!H:H,D263,'Renda Variável'!J:J,"V"))=0,"",IF(D263="","",IF(COUNTIF('Renda Variável'!$H$27:H289,D263)&gt;1,"",C263))),"")</f>
        <v/>
      </c>
      <c r="F263" s="16" t="str">
        <f t="shared" si="9"/>
        <v/>
      </c>
      <c r="G263" s="16" t="str" cm="1">
        <f t="array" ref="G263">IFERROR(INDEX(D:D,F263),"")</f>
        <v/>
      </c>
      <c r="H263" s="16" t="str">
        <f>IF(G263&lt;&gt;"",VLOOKUP(G263,'Renda Variável'!H:I,2,0),"")</f>
        <v/>
      </c>
      <c r="I263" s="17" t="str">
        <f>IF(G263&lt;&gt;"",(SUMIFS('Renda Variável'!M:M,'Renda Variável'!H:H,G263,'Renda Variável'!J:J,"C")-SUMIFS('Renda Variável'!M:M,'Renda Variável'!H:H,G263,'Renda Variável'!J:J,"V"))*VLOOKUP(G263,Tabela1[],2,0),"")</f>
        <v/>
      </c>
      <c r="J263" s="17" t="str">
        <f>IF(
G263&lt;&gt;"",
(SUMIFS('Renda Variável'!M:M,'Renda Variável'!H:H,G263,'Renda Variável'!J:J,"C")-SUMIFS('Renda Variável'!M:M,'Renda Variável'!H:H,G263,'Renda Variável'!J:J,"V")) *
(VLOOKUP(G263,Tabela1[],2,0) -
(SUMIFS('Renda Variável'!Q:Q,'Renda Variável'!H:H,G263,'Renda Variável'!J:J,"C")/SUMIFS('Renda Variável'!M:M,'Renda Variável'!H:H,G263,'Renda Variável'!J:J,"C"))),"")</f>
        <v/>
      </c>
      <c r="R263" s="16">
        <f t="shared" si="8"/>
        <v>263</v>
      </c>
      <c r="S263" s="16" t="str">
        <f>IFERROR(IF('Renda Fixa'!N293&lt;&gt;"",'Renda Fixa'!N293,""),"")</f>
        <v/>
      </c>
      <c r="T263" s="16" t="str">
        <f>IFERROR(IF((SUMIFS('Renda Fixa'!O:O,'Renda Fixa'!N:N,S263,'Renda Fixa'!I:I,"A")-SUMIFS('Renda Fixa'!O:O,'Renda Fixa'!N:N,S263,'Renda Fixa'!I:I,"R"))=0,"",IF(S263="","",IF(COUNTIF('Renda Fixa'!$N$31:N293,S263)&gt;1,"",R263))),"")</f>
        <v/>
      </c>
      <c r="U263" s="16" t="str">
        <f t="shared" si="10"/>
        <v/>
      </c>
      <c r="V263" s="16" t="str" cm="1">
        <f t="array" ref="V263">IFERROR(INDEX(S:S,U263),"")</f>
        <v/>
      </c>
      <c r="W263" s="16" t="str">
        <f>IF(V263&lt;&gt;"",INDEX('Renda Fixa'!J:J,MATCH(V263,'Renda Fixa'!N:N,0)),"")</f>
        <v/>
      </c>
      <c r="X263" s="17" t="str">
        <f>IF(V263&lt;&gt;"",(SUMIFS('Renda Fixa'!O:O,'Renda Fixa'!N:N,V263,'Renda Fixa'!I:I,"A")-SUMIFS('Renda Fixa'!O:O,'Renda Fixa'!N:N,V263,'Renda Fixa'!I:I,"R"))*VLOOKUP(V263,Tabela2[],2,0),"")</f>
        <v/>
      </c>
      <c r="Y263" s="2" t="str">
        <f>IF(
V263&lt;&gt;"",
(SUMIFS('Renda Fixa'!O:O,'Renda Fixa'!N:N,V263,'Renda Fixa'!I:I,"A")-SUMIFS('Renda Fixa'!O:O,'Renda Fixa'!N:N,V263,'Renda Fixa'!I:I,"R")) *
(VLOOKUP(V263,Tabela2[],2,0) -
(SUMIFS('Renda Fixa'!S:S,'Renda Fixa'!N:N,V263,'Renda Fixa'!I:I,"A")/SUMIFS('Renda Fixa'!O:O,'Renda Fixa'!N:N,V263,'Renda Fixa'!I:I,"A"))),"")</f>
        <v/>
      </c>
    </row>
    <row r="264" spans="3:25" x14ac:dyDescent="0.25">
      <c r="C264" s="16">
        <v>264</v>
      </c>
      <c r="D264" s="16" t="str">
        <f>IFERROR(IF('Renda Variável'!H290&lt;&gt;"",'Renda Variável'!H290,""),"")</f>
        <v/>
      </c>
      <c r="E264" s="16" t="str">
        <f>IFERROR(IF((SUMIFS('Renda Variável'!M:M,'Renda Variável'!H:H,D264,'Renda Variável'!J:J,"C")-SUMIFS('Renda Variável'!M:M,'Renda Variável'!H:H,D264,'Renda Variável'!J:J,"V"))=0,"",IF(D264="","",IF(COUNTIF('Renda Variável'!$H$27:H290,D264)&gt;1,"",C264))),"")</f>
        <v/>
      </c>
      <c r="F264" s="16" t="str">
        <f t="shared" si="9"/>
        <v/>
      </c>
      <c r="G264" s="16" t="str" cm="1">
        <f t="array" ref="G264">IFERROR(INDEX(D:D,F264),"")</f>
        <v/>
      </c>
      <c r="H264" s="16" t="str">
        <f>IF(G264&lt;&gt;"",VLOOKUP(G264,'Renda Variável'!H:I,2,0),"")</f>
        <v/>
      </c>
      <c r="I264" s="17" t="str">
        <f>IF(G264&lt;&gt;"",(SUMIFS('Renda Variável'!M:M,'Renda Variável'!H:H,G264,'Renda Variável'!J:J,"C")-SUMIFS('Renda Variável'!M:M,'Renda Variável'!H:H,G264,'Renda Variável'!J:J,"V"))*VLOOKUP(G264,Tabela1[],2,0),"")</f>
        <v/>
      </c>
      <c r="J264" s="17" t="str">
        <f>IF(
G264&lt;&gt;"",
(SUMIFS('Renda Variável'!M:M,'Renda Variável'!H:H,G264,'Renda Variável'!J:J,"C")-SUMIFS('Renda Variável'!M:M,'Renda Variável'!H:H,G264,'Renda Variável'!J:J,"V")) *
(VLOOKUP(G264,Tabela1[],2,0) -
(SUMIFS('Renda Variável'!Q:Q,'Renda Variável'!H:H,G264,'Renda Variável'!J:J,"C")/SUMIFS('Renda Variável'!M:M,'Renda Variável'!H:H,G264,'Renda Variável'!J:J,"C"))),"")</f>
        <v/>
      </c>
      <c r="R264" s="16">
        <f t="shared" si="8"/>
        <v>264</v>
      </c>
      <c r="S264" s="16" t="str">
        <f>IFERROR(IF('Renda Fixa'!N294&lt;&gt;"",'Renda Fixa'!N294,""),"")</f>
        <v/>
      </c>
      <c r="T264" s="16" t="str">
        <f>IFERROR(IF((SUMIFS('Renda Fixa'!O:O,'Renda Fixa'!N:N,S264,'Renda Fixa'!I:I,"A")-SUMIFS('Renda Fixa'!O:O,'Renda Fixa'!N:N,S264,'Renda Fixa'!I:I,"R"))=0,"",IF(S264="","",IF(COUNTIF('Renda Fixa'!$N$31:N294,S264)&gt;1,"",R264))),"")</f>
        <v/>
      </c>
      <c r="U264" s="16" t="str">
        <f t="shared" si="10"/>
        <v/>
      </c>
      <c r="V264" s="16" t="str" cm="1">
        <f t="array" ref="V264">IFERROR(INDEX(S:S,U264),"")</f>
        <v/>
      </c>
      <c r="W264" s="16" t="str">
        <f>IF(V264&lt;&gt;"",INDEX('Renda Fixa'!J:J,MATCH(V264,'Renda Fixa'!N:N,0)),"")</f>
        <v/>
      </c>
      <c r="X264" s="17" t="str">
        <f>IF(V264&lt;&gt;"",(SUMIFS('Renda Fixa'!O:O,'Renda Fixa'!N:N,V264,'Renda Fixa'!I:I,"A")-SUMIFS('Renda Fixa'!O:O,'Renda Fixa'!N:N,V264,'Renda Fixa'!I:I,"R"))*VLOOKUP(V264,Tabela2[],2,0),"")</f>
        <v/>
      </c>
      <c r="Y264" s="2" t="str">
        <f>IF(
V264&lt;&gt;"",
(SUMIFS('Renda Fixa'!O:O,'Renda Fixa'!N:N,V264,'Renda Fixa'!I:I,"A")-SUMIFS('Renda Fixa'!O:O,'Renda Fixa'!N:N,V264,'Renda Fixa'!I:I,"R")) *
(VLOOKUP(V264,Tabela2[],2,0) -
(SUMIFS('Renda Fixa'!S:S,'Renda Fixa'!N:N,V264,'Renda Fixa'!I:I,"A")/SUMIFS('Renda Fixa'!O:O,'Renda Fixa'!N:N,V264,'Renda Fixa'!I:I,"A"))),"")</f>
        <v/>
      </c>
    </row>
    <row r="265" spans="3:25" x14ac:dyDescent="0.25">
      <c r="C265" s="16">
        <v>265</v>
      </c>
      <c r="D265" s="16" t="str">
        <f>IFERROR(IF('Renda Variável'!H291&lt;&gt;"",'Renda Variável'!H291,""),"")</f>
        <v/>
      </c>
      <c r="E265" s="16" t="str">
        <f>IFERROR(IF((SUMIFS('Renda Variável'!M:M,'Renda Variável'!H:H,D265,'Renda Variável'!J:J,"C")-SUMIFS('Renda Variável'!M:M,'Renda Variável'!H:H,D265,'Renda Variável'!J:J,"V"))=0,"",IF(D265="","",IF(COUNTIF('Renda Variável'!$H$27:H291,D265)&gt;1,"",C265))),"")</f>
        <v/>
      </c>
      <c r="F265" s="16" t="str">
        <f t="shared" si="9"/>
        <v/>
      </c>
      <c r="G265" s="16" t="str" cm="1">
        <f t="array" ref="G265">IFERROR(INDEX(D:D,F265),"")</f>
        <v/>
      </c>
      <c r="H265" s="16" t="str">
        <f>IF(G265&lt;&gt;"",VLOOKUP(G265,'Renda Variável'!H:I,2,0),"")</f>
        <v/>
      </c>
      <c r="I265" s="17" t="str">
        <f>IF(G265&lt;&gt;"",(SUMIFS('Renda Variável'!M:M,'Renda Variável'!H:H,G265,'Renda Variável'!J:J,"C")-SUMIFS('Renda Variável'!M:M,'Renda Variável'!H:H,G265,'Renda Variável'!J:J,"V"))*VLOOKUP(G265,Tabela1[],2,0),"")</f>
        <v/>
      </c>
      <c r="J265" s="17" t="str">
        <f>IF(
G265&lt;&gt;"",
(SUMIFS('Renda Variável'!M:M,'Renda Variável'!H:H,G265,'Renda Variável'!J:J,"C")-SUMIFS('Renda Variável'!M:M,'Renda Variável'!H:H,G265,'Renda Variável'!J:J,"V")) *
(VLOOKUP(G265,Tabela1[],2,0) -
(SUMIFS('Renda Variável'!Q:Q,'Renda Variável'!H:H,G265,'Renda Variável'!J:J,"C")/SUMIFS('Renda Variável'!M:M,'Renda Variável'!H:H,G265,'Renda Variável'!J:J,"C"))),"")</f>
        <v/>
      </c>
      <c r="R265" s="16">
        <f t="shared" ref="R265:R328" si="11">R264+1</f>
        <v>265</v>
      </c>
      <c r="S265" s="16" t="str">
        <f>IFERROR(IF('Renda Fixa'!N295&lt;&gt;"",'Renda Fixa'!N295,""),"")</f>
        <v/>
      </c>
      <c r="T265" s="16" t="str">
        <f>IFERROR(IF((SUMIFS('Renda Fixa'!O:O,'Renda Fixa'!N:N,S265,'Renda Fixa'!I:I,"A")-SUMIFS('Renda Fixa'!O:O,'Renda Fixa'!N:N,S265,'Renda Fixa'!I:I,"R"))=0,"",IF(S265="","",IF(COUNTIF('Renda Fixa'!$N$31:N295,S265)&gt;1,"",R265))),"")</f>
        <v/>
      </c>
      <c r="U265" s="16" t="str">
        <f t="shared" si="10"/>
        <v/>
      </c>
      <c r="V265" s="16" t="str" cm="1">
        <f t="array" ref="V265">IFERROR(INDEX(S:S,U265),"")</f>
        <v/>
      </c>
      <c r="W265" s="16" t="str">
        <f>IF(V265&lt;&gt;"",INDEX('Renda Fixa'!J:J,MATCH(V265,'Renda Fixa'!N:N,0)),"")</f>
        <v/>
      </c>
      <c r="X265" s="17" t="str">
        <f>IF(V265&lt;&gt;"",(SUMIFS('Renda Fixa'!O:O,'Renda Fixa'!N:N,V265,'Renda Fixa'!I:I,"A")-SUMIFS('Renda Fixa'!O:O,'Renda Fixa'!N:N,V265,'Renda Fixa'!I:I,"R"))*VLOOKUP(V265,Tabela2[],2,0),"")</f>
        <v/>
      </c>
      <c r="Y265" s="2" t="str">
        <f>IF(
V265&lt;&gt;"",
(SUMIFS('Renda Fixa'!O:O,'Renda Fixa'!N:N,V265,'Renda Fixa'!I:I,"A")-SUMIFS('Renda Fixa'!O:O,'Renda Fixa'!N:N,V265,'Renda Fixa'!I:I,"R")) *
(VLOOKUP(V265,Tabela2[],2,0) -
(SUMIFS('Renda Fixa'!S:S,'Renda Fixa'!N:N,V265,'Renda Fixa'!I:I,"A")/SUMIFS('Renda Fixa'!O:O,'Renda Fixa'!N:N,V265,'Renda Fixa'!I:I,"A"))),"")</f>
        <v/>
      </c>
    </row>
    <row r="266" spans="3:25" x14ac:dyDescent="0.25">
      <c r="C266" s="16">
        <v>266</v>
      </c>
      <c r="D266" s="16" t="str">
        <f>IFERROR(IF('Renda Variável'!H292&lt;&gt;"",'Renda Variável'!H292,""),"")</f>
        <v/>
      </c>
      <c r="E266" s="16" t="str">
        <f>IFERROR(IF((SUMIFS('Renda Variável'!M:M,'Renda Variável'!H:H,D266,'Renda Variável'!J:J,"C")-SUMIFS('Renda Variável'!M:M,'Renda Variável'!H:H,D266,'Renda Variável'!J:J,"V"))=0,"",IF(D266="","",IF(COUNTIF('Renda Variável'!$H$27:H292,D266)&gt;1,"",C266))),"")</f>
        <v/>
      </c>
      <c r="F266" s="16" t="str">
        <f t="shared" si="9"/>
        <v/>
      </c>
      <c r="G266" s="16" t="str" cm="1">
        <f t="array" ref="G266">IFERROR(INDEX(D:D,F266),"")</f>
        <v/>
      </c>
      <c r="H266" s="16" t="str">
        <f>IF(G266&lt;&gt;"",VLOOKUP(G266,'Renda Variável'!H:I,2,0),"")</f>
        <v/>
      </c>
      <c r="I266" s="17" t="str">
        <f>IF(G266&lt;&gt;"",(SUMIFS('Renda Variável'!M:M,'Renda Variável'!H:H,G266,'Renda Variável'!J:J,"C")-SUMIFS('Renda Variável'!M:M,'Renda Variável'!H:H,G266,'Renda Variável'!J:J,"V"))*VLOOKUP(G266,Tabela1[],2,0),"")</f>
        <v/>
      </c>
      <c r="J266" s="17" t="str">
        <f>IF(
G266&lt;&gt;"",
(SUMIFS('Renda Variável'!M:M,'Renda Variável'!H:H,G266,'Renda Variável'!J:J,"C")-SUMIFS('Renda Variável'!M:M,'Renda Variável'!H:H,G266,'Renda Variável'!J:J,"V")) *
(VLOOKUP(G266,Tabela1[],2,0) -
(SUMIFS('Renda Variável'!Q:Q,'Renda Variável'!H:H,G266,'Renda Variável'!J:J,"C")/SUMIFS('Renda Variável'!M:M,'Renda Variável'!H:H,G266,'Renda Variável'!J:J,"C"))),"")</f>
        <v/>
      </c>
      <c r="R266" s="16">
        <f t="shared" si="11"/>
        <v>266</v>
      </c>
      <c r="S266" s="16" t="str">
        <f>IFERROR(IF('Renda Fixa'!N296&lt;&gt;"",'Renda Fixa'!N296,""),"")</f>
        <v/>
      </c>
      <c r="T266" s="16" t="str">
        <f>IFERROR(IF((SUMIFS('Renda Fixa'!O:O,'Renda Fixa'!N:N,S266,'Renda Fixa'!I:I,"A")-SUMIFS('Renda Fixa'!O:O,'Renda Fixa'!N:N,S266,'Renda Fixa'!I:I,"R"))=0,"",IF(S266="","",IF(COUNTIF('Renda Fixa'!$N$31:N296,S266)&gt;1,"",R266))),"")</f>
        <v/>
      </c>
      <c r="U266" s="16" t="str">
        <f t="shared" si="10"/>
        <v/>
      </c>
      <c r="V266" s="16" t="str" cm="1">
        <f t="array" ref="V266">IFERROR(INDEX(S:S,U266),"")</f>
        <v/>
      </c>
      <c r="W266" s="16" t="str">
        <f>IF(V266&lt;&gt;"",INDEX('Renda Fixa'!J:J,MATCH(V266,'Renda Fixa'!N:N,0)),"")</f>
        <v/>
      </c>
      <c r="X266" s="17" t="str">
        <f>IF(V266&lt;&gt;"",(SUMIFS('Renda Fixa'!O:O,'Renda Fixa'!N:N,V266,'Renda Fixa'!I:I,"A")-SUMIFS('Renda Fixa'!O:O,'Renda Fixa'!N:N,V266,'Renda Fixa'!I:I,"R"))*VLOOKUP(V266,Tabela2[],2,0),"")</f>
        <v/>
      </c>
      <c r="Y266" s="2" t="str">
        <f>IF(
V266&lt;&gt;"",
(SUMIFS('Renda Fixa'!O:O,'Renda Fixa'!N:N,V266,'Renda Fixa'!I:I,"A")-SUMIFS('Renda Fixa'!O:O,'Renda Fixa'!N:N,V266,'Renda Fixa'!I:I,"R")) *
(VLOOKUP(V266,Tabela2[],2,0) -
(SUMIFS('Renda Fixa'!S:S,'Renda Fixa'!N:N,V266,'Renda Fixa'!I:I,"A")/SUMIFS('Renda Fixa'!O:O,'Renda Fixa'!N:N,V266,'Renda Fixa'!I:I,"A"))),"")</f>
        <v/>
      </c>
    </row>
    <row r="267" spans="3:25" x14ac:dyDescent="0.25">
      <c r="C267" s="16">
        <v>267</v>
      </c>
      <c r="D267" s="16" t="str">
        <f>IFERROR(IF('Renda Variável'!H293&lt;&gt;"",'Renda Variável'!H293,""),"")</f>
        <v/>
      </c>
      <c r="E267" s="16" t="str">
        <f>IFERROR(IF((SUMIFS('Renda Variável'!M:M,'Renda Variável'!H:H,D267,'Renda Variável'!J:J,"C")-SUMIFS('Renda Variável'!M:M,'Renda Variável'!H:H,D267,'Renda Variável'!J:J,"V"))=0,"",IF(D267="","",IF(COUNTIF('Renda Variável'!$H$27:H293,D267)&gt;1,"",C267))),"")</f>
        <v/>
      </c>
      <c r="F267" s="16" t="str">
        <f t="shared" si="9"/>
        <v/>
      </c>
      <c r="G267" s="16" t="str" cm="1">
        <f t="array" ref="G267">IFERROR(INDEX(D:D,F267),"")</f>
        <v/>
      </c>
      <c r="H267" s="16" t="str">
        <f>IF(G267&lt;&gt;"",VLOOKUP(G267,'Renda Variável'!H:I,2,0),"")</f>
        <v/>
      </c>
      <c r="I267" s="17" t="str">
        <f>IF(G267&lt;&gt;"",(SUMIFS('Renda Variável'!M:M,'Renda Variável'!H:H,G267,'Renda Variável'!J:J,"C")-SUMIFS('Renda Variável'!M:M,'Renda Variável'!H:H,G267,'Renda Variável'!J:J,"V"))*VLOOKUP(G267,Tabela1[],2,0),"")</f>
        <v/>
      </c>
      <c r="J267" s="17" t="str">
        <f>IF(
G267&lt;&gt;"",
(SUMIFS('Renda Variável'!M:M,'Renda Variável'!H:H,G267,'Renda Variável'!J:J,"C")-SUMIFS('Renda Variável'!M:M,'Renda Variável'!H:H,G267,'Renda Variável'!J:J,"V")) *
(VLOOKUP(G267,Tabela1[],2,0) -
(SUMIFS('Renda Variável'!Q:Q,'Renda Variável'!H:H,G267,'Renda Variável'!J:J,"C")/SUMIFS('Renda Variável'!M:M,'Renda Variável'!H:H,G267,'Renda Variável'!J:J,"C"))),"")</f>
        <v/>
      </c>
      <c r="R267" s="16">
        <f t="shared" si="11"/>
        <v>267</v>
      </c>
      <c r="S267" s="16" t="str">
        <f>IFERROR(IF('Renda Fixa'!N297&lt;&gt;"",'Renda Fixa'!N297,""),"")</f>
        <v/>
      </c>
      <c r="T267" s="16" t="str">
        <f>IFERROR(IF((SUMIFS('Renda Fixa'!O:O,'Renda Fixa'!N:N,S267,'Renda Fixa'!I:I,"A")-SUMIFS('Renda Fixa'!O:O,'Renda Fixa'!N:N,S267,'Renda Fixa'!I:I,"R"))=0,"",IF(S267="","",IF(COUNTIF('Renda Fixa'!$N$31:N297,S267)&gt;1,"",R267))),"")</f>
        <v/>
      </c>
      <c r="U267" s="16" t="str">
        <f t="shared" si="10"/>
        <v/>
      </c>
      <c r="V267" s="16" t="str" cm="1">
        <f t="array" ref="V267">IFERROR(INDEX(S:S,U267),"")</f>
        <v/>
      </c>
      <c r="W267" s="16" t="str">
        <f>IF(V267&lt;&gt;"",INDEX('Renda Fixa'!J:J,MATCH(V267,'Renda Fixa'!N:N,0)),"")</f>
        <v/>
      </c>
      <c r="X267" s="17" t="str">
        <f>IF(V267&lt;&gt;"",(SUMIFS('Renda Fixa'!O:O,'Renda Fixa'!N:N,V267,'Renda Fixa'!I:I,"A")-SUMIFS('Renda Fixa'!O:O,'Renda Fixa'!N:N,V267,'Renda Fixa'!I:I,"R"))*VLOOKUP(V267,Tabela2[],2,0),"")</f>
        <v/>
      </c>
      <c r="Y267" s="2" t="str">
        <f>IF(
V267&lt;&gt;"",
(SUMIFS('Renda Fixa'!O:O,'Renda Fixa'!N:N,V267,'Renda Fixa'!I:I,"A")-SUMIFS('Renda Fixa'!O:O,'Renda Fixa'!N:N,V267,'Renda Fixa'!I:I,"R")) *
(VLOOKUP(V267,Tabela2[],2,0) -
(SUMIFS('Renda Fixa'!S:S,'Renda Fixa'!N:N,V267,'Renda Fixa'!I:I,"A")/SUMIFS('Renda Fixa'!O:O,'Renda Fixa'!N:N,V267,'Renda Fixa'!I:I,"A"))),"")</f>
        <v/>
      </c>
    </row>
    <row r="268" spans="3:25" x14ac:dyDescent="0.25">
      <c r="C268" s="16">
        <v>268</v>
      </c>
      <c r="D268" s="16" t="str">
        <f>IFERROR(IF('Renda Variável'!H294&lt;&gt;"",'Renda Variável'!H294,""),"")</f>
        <v/>
      </c>
      <c r="E268" s="16" t="str">
        <f>IFERROR(IF((SUMIFS('Renda Variável'!M:M,'Renda Variável'!H:H,D268,'Renda Variável'!J:J,"C")-SUMIFS('Renda Variável'!M:M,'Renda Variável'!H:H,D268,'Renda Variável'!J:J,"V"))=0,"",IF(D268="","",IF(COUNTIF('Renda Variável'!$H$27:H294,D268)&gt;1,"",C268))),"")</f>
        <v/>
      </c>
      <c r="F268" s="16" t="str">
        <f t="shared" si="9"/>
        <v/>
      </c>
      <c r="G268" s="16" t="str" cm="1">
        <f t="array" ref="G268">IFERROR(INDEX(D:D,F268),"")</f>
        <v/>
      </c>
      <c r="H268" s="16" t="str">
        <f>IF(G268&lt;&gt;"",VLOOKUP(G268,'Renda Variável'!H:I,2,0),"")</f>
        <v/>
      </c>
      <c r="I268" s="17" t="str">
        <f>IF(G268&lt;&gt;"",(SUMIFS('Renda Variável'!M:M,'Renda Variável'!H:H,G268,'Renda Variável'!J:J,"C")-SUMIFS('Renda Variável'!M:M,'Renda Variável'!H:H,G268,'Renda Variável'!J:J,"V"))*VLOOKUP(G268,Tabela1[],2,0),"")</f>
        <v/>
      </c>
      <c r="J268" s="17" t="str">
        <f>IF(
G268&lt;&gt;"",
(SUMIFS('Renda Variável'!M:M,'Renda Variável'!H:H,G268,'Renda Variável'!J:J,"C")-SUMIFS('Renda Variável'!M:M,'Renda Variável'!H:H,G268,'Renda Variável'!J:J,"V")) *
(VLOOKUP(G268,Tabela1[],2,0) -
(SUMIFS('Renda Variável'!Q:Q,'Renda Variável'!H:H,G268,'Renda Variável'!J:J,"C")/SUMIFS('Renda Variável'!M:M,'Renda Variável'!H:H,G268,'Renda Variável'!J:J,"C"))),"")</f>
        <v/>
      </c>
      <c r="R268" s="16">
        <f t="shared" si="11"/>
        <v>268</v>
      </c>
      <c r="S268" s="16" t="str">
        <f>IFERROR(IF('Renda Fixa'!N298&lt;&gt;"",'Renda Fixa'!N298,""),"")</f>
        <v/>
      </c>
      <c r="T268" s="16" t="str">
        <f>IFERROR(IF((SUMIFS('Renda Fixa'!O:O,'Renda Fixa'!N:N,S268,'Renda Fixa'!I:I,"A")-SUMIFS('Renda Fixa'!O:O,'Renda Fixa'!N:N,S268,'Renda Fixa'!I:I,"R"))=0,"",IF(S268="","",IF(COUNTIF('Renda Fixa'!$N$31:N298,S268)&gt;1,"",R268))),"")</f>
        <v/>
      </c>
      <c r="U268" s="16" t="str">
        <f t="shared" si="10"/>
        <v/>
      </c>
      <c r="V268" s="16" t="str" cm="1">
        <f t="array" ref="V268">IFERROR(INDEX(S:S,U268),"")</f>
        <v/>
      </c>
      <c r="W268" s="16" t="str">
        <f>IF(V268&lt;&gt;"",INDEX('Renda Fixa'!J:J,MATCH(V268,'Renda Fixa'!N:N,0)),"")</f>
        <v/>
      </c>
      <c r="X268" s="17" t="str">
        <f>IF(V268&lt;&gt;"",(SUMIFS('Renda Fixa'!O:O,'Renda Fixa'!N:N,V268,'Renda Fixa'!I:I,"A")-SUMIFS('Renda Fixa'!O:O,'Renda Fixa'!N:N,V268,'Renda Fixa'!I:I,"R"))*VLOOKUP(V268,Tabela2[],2,0),"")</f>
        <v/>
      </c>
      <c r="Y268" s="2" t="str">
        <f>IF(
V268&lt;&gt;"",
(SUMIFS('Renda Fixa'!O:O,'Renda Fixa'!N:N,V268,'Renda Fixa'!I:I,"A")-SUMIFS('Renda Fixa'!O:O,'Renda Fixa'!N:N,V268,'Renda Fixa'!I:I,"R")) *
(VLOOKUP(V268,Tabela2[],2,0) -
(SUMIFS('Renda Fixa'!S:S,'Renda Fixa'!N:N,V268,'Renda Fixa'!I:I,"A")/SUMIFS('Renda Fixa'!O:O,'Renda Fixa'!N:N,V268,'Renda Fixa'!I:I,"A"))),"")</f>
        <v/>
      </c>
    </row>
    <row r="269" spans="3:25" x14ac:dyDescent="0.25">
      <c r="C269" s="16">
        <v>269</v>
      </c>
      <c r="D269" s="16" t="str">
        <f>IFERROR(IF('Renda Variável'!H295&lt;&gt;"",'Renda Variável'!H295,""),"")</f>
        <v/>
      </c>
      <c r="E269" s="16" t="str">
        <f>IFERROR(IF((SUMIFS('Renda Variável'!M:M,'Renda Variável'!H:H,D269,'Renda Variável'!J:J,"C")-SUMIFS('Renda Variável'!M:M,'Renda Variável'!H:H,D269,'Renda Variável'!J:J,"V"))=0,"",IF(D269="","",IF(COUNTIF('Renda Variável'!$H$27:H295,D269)&gt;1,"",C269))),"")</f>
        <v/>
      </c>
      <c r="F269" s="16" t="str">
        <f t="shared" si="9"/>
        <v/>
      </c>
      <c r="G269" s="16" t="str" cm="1">
        <f t="array" ref="G269">IFERROR(INDEX(D:D,F269),"")</f>
        <v/>
      </c>
      <c r="H269" s="16" t="str">
        <f>IF(G269&lt;&gt;"",VLOOKUP(G269,'Renda Variável'!H:I,2,0),"")</f>
        <v/>
      </c>
      <c r="I269" s="17" t="str">
        <f>IF(G269&lt;&gt;"",(SUMIFS('Renda Variável'!M:M,'Renda Variável'!H:H,G269,'Renda Variável'!J:J,"C")-SUMIFS('Renda Variável'!M:M,'Renda Variável'!H:H,G269,'Renda Variável'!J:J,"V"))*VLOOKUP(G269,Tabela1[],2,0),"")</f>
        <v/>
      </c>
      <c r="J269" s="17" t="str">
        <f>IF(
G269&lt;&gt;"",
(SUMIFS('Renda Variável'!M:M,'Renda Variável'!H:H,G269,'Renda Variável'!J:J,"C")-SUMIFS('Renda Variável'!M:M,'Renda Variável'!H:H,G269,'Renda Variável'!J:J,"V")) *
(VLOOKUP(G269,Tabela1[],2,0) -
(SUMIFS('Renda Variável'!Q:Q,'Renda Variável'!H:H,G269,'Renda Variável'!J:J,"C")/SUMIFS('Renda Variável'!M:M,'Renda Variável'!H:H,G269,'Renda Variável'!J:J,"C"))),"")</f>
        <v/>
      </c>
      <c r="R269" s="16">
        <f t="shared" si="11"/>
        <v>269</v>
      </c>
      <c r="S269" s="16" t="str">
        <f>IFERROR(IF('Renda Fixa'!N299&lt;&gt;"",'Renda Fixa'!N299,""),"")</f>
        <v/>
      </c>
      <c r="T269" s="16" t="str">
        <f>IFERROR(IF((SUMIFS('Renda Fixa'!O:O,'Renda Fixa'!N:N,S269,'Renda Fixa'!I:I,"A")-SUMIFS('Renda Fixa'!O:O,'Renda Fixa'!N:N,S269,'Renda Fixa'!I:I,"R"))=0,"",IF(S269="","",IF(COUNTIF('Renda Fixa'!$N$31:N299,S269)&gt;1,"",R269))),"")</f>
        <v/>
      </c>
      <c r="U269" s="16" t="str">
        <f t="shared" si="10"/>
        <v/>
      </c>
      <c r="V269" s="16" t="str" cm="1">
        <f t="array" ref="V269">IFERROR(INDEX(S:S,U269),"")</f>
        <v/>
      </c>
      <c r="W269" s="16" t="str">
        <f>IF(V269&lt;&gt;"",INDEX('Renda Fixa'!J:J,MATCH(V269,'Renda Fixa'!N:N,0)),"")</f>
        <v/>
      </c>
      <c r="X269" s="17" t="str">
        <f>IF(V269&lt;&gt;"",(SUMIFS('Renda Fixa'!O:O,'Renda Fixa'!N:N,V269,'Renda Fixa'!I:I,"A")-SUMIFS('Renda Fixa'!O:O,'Renda Fixa'!N:N,V269,'Renda Fixa'!I:I,"R"))*VLOOKUP(V269,Tabela2[],2,0),"")</f>
        <v/>
      </c>
      <c r="Y269" s="2" t="str">
        <f>IF(
V269&lt;&gt;"",
(SUMIFS('Renda Fixa'!O:O,'Renda Fixa'!N:N,V269,'Renda Fixa'!I:I,"A")-SUMIFS('Renda Fixa'!O:O,'Renda Fixa'!N:N,V269,'Renda Fixa'!I:I,"R")) *
(VLOOKUP(V269,Tabela2[],2,0) -
(SUMIFS('Renda Fixa'!S:S,'Renda Fixa'!N:N,V269,'Renda Fixa'!I:I,"A")/SUMIFS('Renda Fixa'!O:O,'Renda Fixa'!N:N,V269,'Renda Fixa'!I:I,"A"))),"")</f>
        <v/>
      </c>
    </row>
    <row r="270" spans="3:25" x14ac:dyDescent="0.25">
      <c r="C270" s="16">
        <v>270</v>
      </c>
      <c r="D270" s="16" t="str">
        <f>IFERROR(IF('Renda Variável'!H296&lt;&gt;"",'Renda Variável'!H296,""),"")</f>
        <v/>
      </c>
      <c r="E270" s="16" t="str">
        <f>IFERROR(IF((SUMIFS('Renda Variável'!M:M,'Renda Variável'!H:H,D270,'Renda Variável'!J:J,"C")-SUMIFS('Renda Variável'!M:M,'Renda Variável'!H:H,D270,'Renda Variável'!J:J,"V"))=0,"",IF(D270="","",IF(COUNTIF('Renda Variável'!$H$27:H296,D270)&gt;1,"",C270))),"")</f>
        <v/>
      </c>
      <c r="F270" s="16" t="str">
        <f t="shared" si="9"/>
        <v/>
      </c>
      <c r="G270" s="16" t="str" cm="1">
        <f t="array" ref="G270">IFERROR(INDEX(D:D,F270),"")</f>
        <v/>
      </c>
      <c r="H270" s="16" t="str">
        <f>IF(G270&lt;&gt;"",VLOOKUP(G270,'Renda Variável'!H:I,2,0),"")</f>
        <v/>
      </c>
      <c r="I270" s="17" t="str">
        <f>IF(G270&lt;&gt;"",(SUMIFS('Renda Variável'!M:M,'Renda Variável'!H:H,G270,'Renda Variável'!J:J,"C")-SUMIFS('Renda Variável'!M:M,'Renda Variável'!H:H,G270,'Renda Variável'!J:J,"V"))*VLOOKUP(G270,Tabela1[],2,0),"")</f>
        <v/>
      </c>
      <c r="J270" s="17" t="str">
        <f>IF(
G270&lt;&gt;"",
(SUMIFS('Renda Variável'!M:M,'Renda Variável'!H:H,G270,'Renda Variável'!J:J,"C")-SUMIFS('Renda Variável'!M:M,'Renda Variável'!H:H,G270,'Renda Variável'!J:J,"V")) *
(VLOOKUP(G270,Tabela1[],2,0) -
(SUMIFS('Renda Variável'!Q:Q,'Renda Variável'!H:H,G270,'Renda Variável'!J:J,"C")/SUMIFS('Renda Variável'!M:M,'Renda Variável'!H:H,G270,'Renda Variável'!J:J,"C"))),"")</f>
        <v/>
      </c>
      <c r="R270" s="16">
        <f t="shared" si="11"/>
        <v>270</v>
      </c>
      <c r="S270" s="16" t="str">
        <f>IFERROR(IF('Renda Fixa'!N300&lt;&gt;"",'Renda Fixa'!N300,""),"")</f>
        <v/>
      </c>
      <c r="T270" s="16" t="str">
        <f>IFERROR(IF((SUMIFS('Renda Fixa'!O:O,'Renda Fixa'!N:N,S270,'Renda Fixa'!I:I,"A")-SUMIFS('Renda Fixa'!O:O,'Renda Fixa'!N:N,S270,'Renda Fixa'!I:I,"R"))=0,"",IF(S270="","",IF(COUNTIF('Renda Fixa'!$N$31:N300,S270)&gt;1,"",R270))),"")</f>
        <v/>
      </c>
      <c r="U270" s="16" t="str">
        <f t="shared" si="10"/>
        <v/>
      </c>
      <c r="V270" s="16" t="str" cm="1">
        <f t="array" ref="V270">IFERROR(INDEX(S:S,U270),"")</f>
        <v/>
      </c>
      <c r="W270" s="16" t="str">
        <f>IF(V270&lt;&gt;"",INDEX('Renda Fixa'!J:J,MATCH(V270,'Renda Fixa'!N:N,0)),"")</f>
        <v/>
      </c>
      <c r="X270" s="17" t="str">
        <f>IF(V270&lt;&gt;"",(SUMIFS('Renda Fixa'!O:O,'Renda Fixa'!N:N,V270,'Renda Fixa'!I:I,"A")-SUMIFS('Renda Fixa'!O:O,'Renda Fixa'!N:N,V270,'Renda Fixa'!I:I,"R"))*VLOOKUP(V270,Tabela2[],2,0),"")</f>
        <v/>
      </c>
      <c r="Y270" s="2" t="str">
        <f>IF(
V270&lt;&gt;"",
(SUMIFS('Renda Fixa'!O:O,'Renda Fixa'!N:N,V270,'Renda Fixa'!I:I,"A")-SUMIFS('Renda Fixa'!O:O,'Renda Fixa'!N:N,V270,'Renda Fixa'!I:I,"R")) *
(VLOOKUP(V270,Tabela2[],2,0) -
(SUMIFS('Renda Fixa'!S:S,'Renda Fixa'!N:N,V270,'Renda Fixa'!I:I,"A")/SUMIFS('Renda Fixa'!O:O,'Renda Fixa'!N:N,V270,'Renda Fixa'!I:I,"A"))),"")</f>
        <v/>
      </c>
    </row>
    <row r="271" spans="3:25" x14ac:dyDescent="0.25">
      <c r="C271" s="16">
        <v>271</v>
      </c>
      <c r="D271" s="16" t="str">
        <f>IFERROR(IF('Renda Variável'!H297&lt;&gt;"",'Renda Variável'!H297,""),"")</f>
        <v/>
      </c>
      <c r="E271" s="16" t="str">
        <f>IFERROR(IF((SUMIFS('Renda Variável'!M:M,'Renda Variável'!H:H,D271,'Renda Variável'!J:J,"C")-SUMIFS('Renda Variável'!M:M,'Renda Variável'!H:H,D271,'Renda Variável'!J:J,"V"))=0,"",IF(D271="","",IF(COUNTIF('Renda Variável'!$H$27:H297,D271)&gt;1,"",C271))),"")</f>
        <v/>
      </c>
      <c r="F271" s="16" t="str">
        <f t="shared" si="9"/>
        <v/>
      </c>
      <c r="G271" s="16" t="str" cm="1">
        <f t="array" ref="G271">IFERROR(INDEX(D:D,F271),"")</f>
        <v/>
      </c>
      <c r="H271" s="16" t="str">
        <f>IF(G271&lt;&gt;"",VLOOKUP(G271,'Renda Variável'!H:I,2,0),"")</f>
        <v/>
      </c>
      <c r="I271" s="17" t="str">
        <f>IF(G271&lt;&gt;"",(SUMIFS('Renda Variável'!M:M,'Renda Variável'!H:H,G271,'Renda Variável'!J:J,"C")-SUMIFS('Renda Variável'!M:M,'Renda Variável'!H:H,G271,'Renda Variável'!J:J,"V"))*VLOOKUP(G271,Tabela1[],2,0),"")</f>
        <v/>
      </c>
      <c r="J271" s="17" t="str">
        <f>IF(
G271&lt;&gt;"",
(SUMIFS('Renda Variável'!M:M,'Renda Variável'!H:H,G271,'Renda Variável'!J:J,"C")-SUMIFS('Renda Variável'!M:M,'Renda Variável'!H:H,G271,'Renda Variável'!J:J,"V")) *
(VLOOKUP(G271,Tabela1[],2,0) -
(SUMIFS('Renda Variável'!Q:Q,'Renda Variável'!H:H,G271,'Renda Variável'!J:J,"C")/SUMIFS('Renda Variável'!M:M,'Renda Variável'!H:H,G271,'Renda Variável'!J:J,"C"))),"")</f>
        <v/>
      </c>
      <c r="R271" s="16">
        <f t="shared" si="11"/>
        <v>271</v>
      </c>
      <c r="S271" s="16" t="str">
        <f>IFERROR(IF('Renda Fixa'!N301&lt;&gt;"",'Renda Fixa'!N301,""),"")</f>
        <v/>
      </c>
      <c r="T271" s="16" t="str">
        <f>IFERROR(IF((SUMIFS('Renda Fixa'!O:O,'Renda Fixa'!N:N,S271,'Renda Fixa'!I:I,"A")-SUMIFS('Renda Fixa'!O:O,'Renda Fixa'!N:N,S271,'Renda Fixa'!I:I,"R"))=0,"",IF(S271="","",IF(COUNTIF('Renda Fixa'!$N$31:N301,S271)&gt;1,"",R271))),"")</f>
        <v/>
      </c>
      <c r="U271" s="16" t="str">
        <f t="shared" si="10"/>
        <v/>
      </c>
      <c r="V271" s="16" t="str" cm="1">
        <f t="array" ref="V271">IFERROR(INDEX(S:S,U271),"")</f>
        <v/>
      </c>
      <c r="W271" s="16" t="str">
        <f>IF(V271&lt;&gt;"",INDEX('Renda Fixa'!J:J,MATCH(V271,'Renda Fixa'!N:N,0)),"")</f>
        <v/>
      </c>
      <c r="X271" s="17" t="str">
        <f>IF(V271&lt;&gt;"",(SUMIFS('Renda Fixa'!O:O,'Renda Fixa'!N:N,V271,'Renda Fixa'!I:I,"A")-SUMIFS('Renda Fixa'!O:O,'Renda Fixa'!N:N,V271,'Renda Fixa'!I:I,"R"))*VLOOKUP(V271,Tabela2[],2,0),"")</f>
        <v/>
      </c>
      <c r="Y271" s="2" t="str">
        <f>IF(
V271&lt;&gt;"",
(SUMIFS('Renda Fixa'!O:O,'Renda Fixa'!N:N,V271,'Renda Fixa'!I:I,"A")-SUMIFS('Renda Fixa'!O:O,'Renda Fixa'!N:N,V271,'Renda Fixa'!I:I,"R")) *
(VLOOKUP(V271,Tabela2[],2,0) -
(SUMIFS('Renda Fixa'!S:S,'Renda Fixa'!N:N,V271,'Renda Fixa'!I:I,"A")/SUMIFS('Renda Fixa'!O:O,'Renda Fixa'!N:N,V271,'Renda Fixa'!I:I,"A"))),"")</f>
        <v/>
      </c>
    </row>
    <row r="272" spans="3:25" x14ac:dyDescent="0.25">
      <c r="C272" s="16">
        <v>272</v>
      </c>
      <c r="D272" s="16" t="str">
        <f>IFERROR(IF('Renda Variável'!H298&lt;&gt;"",'Renda Variável'!H298,""),"")</f>
        <v/>
      </c>
      <c r="E272" s="16" t="str">
        <f>IFERROR(IF((SUMIFS('Renda Variável'!M:M,'Renda Variável'!H:H,D272,'Renda Variável'!J:J,"C")-SUMIFS('Renda Variável'!M:M,'Renda Variável'!H:H,D272,'Renda Variável'!J:J,"V"))=0,"",IF(D272="","",IF(COUNTIF('Renda Variável'!$H$27:H298,D272)&gt;1,"",C272))),"")</f>
        <v/>
      </c>
      <c r="F272" s="16" t="str">
        <f t="shared" si="9"/>
        <v/>
      </c>
      <c r="G272" s="16" t="str" cm="1">
        <f t="array" ref="G272">IFERROR(INDEX(D:D,F272),"")</f>
        <v/>
      </c>
      <c r="H272" s="16" t="str">
        <f>IF(G272&lt;&gt;"",VLOOKUP(G272,'Renda Variável'!H:I,2,0),"")</f>
        <v/>
      </c>
      <c r="I272" s="17" t="str">
        <f>IF(G272&lt;&gt;"",(SUMIFS('Renda Variável'!M:M,'Renda Variável'!H:H,G272,'Renda Variável'!J:J,"C")-SUMIFS('Renda Variável'!M:M,'Renda Variável'!H:H,G272,'Renda Variável'!J:J,"V"))*VLOOKUP(G272,Tabela1[],2,0),"")</f>
        <v/>
      </c>
      <c r="J272" s="17" t="str">
        <f>IF(
G272&lt;&gt;"",
(SUMIFS('Renda Variável'!M:M,'Renda Variável'!H:H,G272,'Renda Variável'!J:J,"C")-SUMIFS('Renda Variável'!M:M,'Renda Variável'!H:H,G272,'Renda Variável'!J:J,"V")) *
(VLOOKUP(G272,Tabela1[],2,0) -
(SUMIFS('Renda Variável'!Q:Q,'Renda Variável'!H:H,G272,'Renda Variável'!J:J,"C")/SUMIFS('Renda Variável'!M:M,'Renda Variável'!H:H,G272,'Renda Variável'!J:J,"C"))),"")</f>
        <v/>
      </c>
      <c r="R272" s="16">
        <f t="shared" si="11"/>
        <v>272</v>
      </c>
      <c r="S272" s="16" t="str">
        <f>IFERROR(IF('Renda Fixa'!N302&lt;&gt;"",'Renda Fixa'!N302,""),"")</f>
        <v/>
      </c>
      <c r="T272" s="16" t="str">
        <f>IFERROR(IF((SUMIFS('Renda Fixa'!O:O,'Renda Fixa'!N:N,S272,'Renda Fixa'!I:I,"A")-SUMIFS('Renda Fixa'!O:O,'Renda Fixa'!N:N,S272,'Renda Fixa'!I:I,"R"))=0,"",IF(S272="","",IF(COUNTIF('Renda Fixa'!$N$31:N302,S272)&gt;1,"",R272))),"")</f>
        <v/>
      </c>
      <c r="U272" s="16" t="str">
        <f t="shared" si="10"/>
        <v/>
      </c>
      <c r="V272" s="16" t="str" cm="1">
        <f t="array" ref="V272">IFERROR(INDEX(S:S,U272),"")</f>
        <v/>
      </c>
      <c r="W272" s="16" t="str">
        <f>IF(V272&lt;&gt;"",INDEX('Renda Fixa'!J:J,MATCH(V272,'Renda Fixa'!N:N,0)),"")</f>
        <v/>
      </c>
      <c r="X272" s="17" t="str">
        <f>IF(V272&lt;&gt;"",(SUMIFS('Renda Fixa'!O:O,'Renda Fixa'!N:N,V272,'Renda Fixa'!I:I,"A")-SUMIFS('Renda Fixa'!O:O,'Renda Fixa'!N:N,V272,'Renda Fixa'!I:I,"R"))*VLOOKUP(V272,Tabela2[],2,0),"")</f>
        <v/>
      </c>
      <c r="Y272" s="2" t="str">
        <f>IF(
V272&lt;&gt;"",
(SUMIFS('Renda Fixa'!O:O,'Renda Fixa'!N:N,V272,'Renda Fixa'!I:I,"A")-SUMIFS('Renda Fixa'!O:O,'Renda Fixa'!N:N,V272,'Renda Fixa'!I:I,"R")) *
(VLOOKUP(V272,Tabela2[],2,0) -
(SUMIFS('Renda Fixa'!S:S,'Renda Fixa'!N:N,V272,'Renda Fixa'!I:I,"A")/SUMIFS('Renda Fixa'!O:O,'Renda Fixa'!N:N,V272,'Renda Fixa'!I:I,"A"))),"")</f>
        <v/>
      </c>
    </row>
    <row r="273" spans="3:25" x14ac:dyDescent="0.25">
      <c r="C273" s="16">
        <v>273</v>
      </c>
      <c r="D273" s="16" t="str">
        <f>IFERROR(IF('Renda Variável'!H299&lt;&gt;"",'Renda Variável'!H299,""),"")</f>
        <v/>
      </c>
      <c r="E273" s="16" t="str">
        <f>IFERROR(IF((SUMIFS('Renda Variável'!M:M,'Renda Variável'!H:H,D273,'Renda Variável'!J:J,"C")-SUMIFS('Renda Variável'!M:M,'Renda Variável'!H:H,D273,'Renda Variável'!J:J,"V"))=0,"",IF(D273="","",IF(COUNTIF('Renda Variável'!$H$27:H299,D273)&gt;1,"",C273))),"")</f>
        <v/>
      </c>
      <c r="F273" s="16" t="str">
        <f t="shared" si="9"/>
        <v/>
      </c>
      <c r="G273" s="16" t="str" cm="1">
        <f t="array" ref="G273">IFERROR(INDEX(D:D,F273),"")</f>
        <v/>
      </c>
      <c r="H273" s="16" t="str">
        <f>IF(G273&lt;&gt;"",VLOOKUP(G273,'Renda Variável'!H:I,2,0),"")</f>
        <v/>
      </c>
      <c r="I273" s="17" t="str">
        <f>IF(G273&lt;&gt;"",(SUMIFS('Renda Variável'!M:M,'Renda Variável'!H:H,G273,'Renda Variável'!J:J,"C")-SUMIFS('Renda Variável'!M:M,'Renda Variável'!H:H,G273,'Renda Variável'!J:J,"V"))*VLOOKUP(G273,Tabela1[],2,0),"")</f>
        <v/>
      </c>
      <c r="J273" s="17" t="str">
        <f>IF(
G273&lt;&gt;"",
(SUMIFS('Renda Variável'!M:M,'Renda Variável'!H:H,G273,'Renda Variável'!J:J,"C")-SUMIFS('Renda Variável'!M:M,'Renda Variável'!H:H,G273,'Renda Variável'!J:J,"V")) *
(VLOOKUP(G273,Tabela1[],2,0) -
(SUMIFS('Renda Variável'!Q:Q,'Renda Variável'!H:H,G273,'Renda Variável'!J:J,"C")/SUMIFS('Renda Variável'!M:M,'Renda Variável'!H:H,G273,'Renda Variável'!J:J,"C"))),"")</f>
        <v/>
      </c>
      <c r="R273" s="16">
        <f t="shared" si="11"/>
        <v>273</v>
      </c>
      <c r="S273" s="16" t="str">
        <f>IFERROR(IF('Renda Fixa'!N303&lt;&gt;"",'Renda Fixa'!N303,""),"")</f>
        <v/>
      </c>
      <c r="T273" s="16" t="str">
        <f>IFERROR(IF((SUMIFS('Renda Fixa'!O:O,'Renda Fixa'!N:N,S273,'Renda Fixa'!I:I,"A")-SUMIFS('Renda Fixa'!O:O,'Renda Fixa'!N:N,S273,'Renda Fixa'!I:I,"R"))=0,"",IF(S273="","",IF(COUNTIF('Renda Fixa'!$N$31:N303,S273)&gt;1,"",R273))),"")</f>
        <v/>
      </c>
      <c r="U273" s="16" t="str">
        <f t="shared" si="10"/>
        <v/>
      </c>
      <c r="V273" s="16" t="str" cm="1">
        <f t="array" ref="V273">IFERROR(INDEX(S:S,U273),"")</f>
        <v/>
      </c>
      <c r="W273" s="16" t="str">
        <f>IF(V273&lt;&gt;"",INDEX('Renda Fixa'!J:J,MATCH(V273,'Renda Fixa'!N:N,0)),"")</f>
        <v/>
      </c>
      <c r="X273" s="17" t="str">
        <f>IF(V273&lt;&gt;"",(SUMIFS('Renda Fixa'!O:O,'Renda Fixa'!N:N,V273,'Renda Fixa'!I:I,"A")-SUMIFS('Renda Fixa'!O:O,'Renda Fixa'!N:N,V273,'Renda Fixa'!I:I,"R"))*VLOOKUP(V273,Tabela2[],2,0),"")</f>
        <v/>
      </c>
      <c r="Y273" s="2" t="str">
        <f>IF(
V273&lt;&gt;"",
(SUMIFS('Renda Fixa'!O:O,'Renda Fixa'!N:N,V273,'Renda Fixa'!I:I,"A")-SUMIFS('Renda Fixa'!O:O,'Renda Fixa'!N:N,V273,'Renda Fixa'!I:I,"R")) *
(VLOOKUP(V273,Tabela2[],2,0) -
(SUMIFS('Renda Fixa'!S:S,'Renda Fixa'!N:N,V273,'Renda Fixa'!I:I,"A")/SUMIFS('Renda Fixa'!O:O,'Renda Fixa'!N:N,V273,'Renda Fixa'!I:I,"A"))),"")</f>
        <v/>
      </c>
    </row>
    <row r="274" spans="3:25" x14ac:dyDescent="0.25">
      <c r="C274" s="16">
        <v>274</v>
      </c>
      <c r="D274" s="16" t="str">
        <f>IFERROR(IF('Renda Variável'!H300&lt;&gt;"",'Renda Variável'!H300,""),"")</f>
        <v/>
      </c>
      <c r="E274" s="16" t="str">
        <f>IFERROR(IF((SUMIFS('Renda Variável'!M:M,'Renda Variável'!H:H,D274,'Renda Variável'!J:J,"C")-SUMIFS('Renda Variável'!M:M,'Renda Variável'!H:H,D274,'Renda Variável'!J:J,"V"))=0,"",IF(D274="","",IF(COUNTIF('Renda Variável'!$H$27:H300,D274)&gt;1,"",C274))),"")</f>
        <v/>
      </c>
      <c r="F274" s="16" t="str">
        <f t="shared" si="9"/>
        <v/>
      </c>
      <c r="G274" s="16" t="str" cm="1">
        <f t="array" ref="G274">IFERROR(INDEX(D:D,F274),"")</f>
        <v/>
      </c>
      <c r="H274" s="16" t="str">
        <f>IF(G274&lt;&gt;"",VLOOKUP(G274,'Renda Variável'!H:I,2,0),"")</f>
        <v/>
      </c>
      <c r="I274" s="17" t="str">
        <f>IF(G274&lt;&gt;"",(SUMIFS('Renda Variável'!M:M,'Renda Variável'!H:H,G274,'Renda Variável'!J:J,"C")-SUMIFS('Renda Variável'!M:M,'Renda Variável'!H:H,G274,'Renda Variável'!J:J,"V"))*VLOOKUP(G274,Tabela1[],2,0),"")</f>
        <v/>
      </c>
      <c r="J274" s="17" t="str">
        <f>IF(
G274&lt;&gt;"",
(SUMIFS('Renda Variável'!M:M,'Renda Variável'!H:H,G274,'Renda Variável'!J:J,"C")-SUMIFS('Renda Variável'!M:M,'Renda Variável'!H:H,G274,'Renda Variável'!J:J,"V")) *
(VLOOKUP(G274,Tabela1[],2,0) -
(SUMIFS('Renda Variável'!Q:Q,'Renda Variável'!H:H,G274,'Renda Variável'!J:J,"C")/SUMIFS('Renda Variável'!M:M,'Renda Variável'!H:H,G274,'Renda Variável'!J:J,"C"))),"")</f>
        <v/>
      </c>
      <c r="R274" s="16">
        <f t="shared" si="11"/>
        <v>274</v>
      </c>
      <c r="S274" s="16" t="str">
        <f>IFERROR(IF('Renda Fixa'!N304&lt;&gt;"",'Renda Fixa'!N304,""),"")</f>
        <v/>
      </c>
      <c r="T274" s="16" t="str">
        <f>IFERROR(IF((SUMIFS('Renda Fixa'!O:O,'Renda Fixa'!N:N,S274,'Renda Fixa'!I:I,"A")-SUMIFS('Renda Fixa'!O:O,'Renda Fixa'!N:N,S274,'Renda Fixa'!I:I,"R"))=0,"",IF(S274="","",IF(COUNTIF('Renda Fixa'!$N$31:N304,S274)&gt;1,"",R274))),"")</f>
        <v/>
      </c>
      <c r="U274" s="16" t="str">
        <f t="shared" si="10"/>
        <v/>
      </c>
      <c r="V274" s="16" t="str" cm="1">
        <f t="array" ref="V274">IFERROR(INDEX(S:S,U274),"")</f>
        <v/>
      </c>
      <c r="W274" s="16" t="str">
        <f>IF(V274&lt;&gt;"",INDEX('Renda Fixa'!J:J,MATCH(V274,'Renda Fixa'!N:N,0)),"")</f>
        <v/>
      </c>
      <c r="X274" s="17" t="str">
        <f>IF(V274&lt;&gt;"",(SUMIFS('Renda Fixa'!O:O,'Renda Fixa'!N:N,V274,'Renda Fixa'!I:I,"A")-SUMIFS('Renda Fixa'!O:O,'Renda Fixa'!N:N,V274,'Renda Fixa'!I:I,"R"))*VLOOKUP(V274,Tabela2[],2,0),"")</f>
        <v/>
      </c>
      <c r="Y274" s="2" t="str">
        <f>IF(
V274&lt;&gt;"",
(SUMIFS('Renda Fixa'!O:O,'Renda Fixa'!N:N,V274,'Renda Fixa'!I:I,"A")-SUMIFS('Renda Fixa'!O:O,'Renda Fixa'!N:N,V274,'Renda Fixa'!I:I,"R")) *
(VLOOKUP(V274,Tabela2[],2,0) -
(SUMIFS('Renda Fixa'!S:S,'Renda Fixa'!N:N,V274,'Renda Fixa'!I:I,"A")/SUMIFS('Renda Fixa'!O:O,'Renda Fixa'!N:N,V274,'Renda Fixa'!I:I,"A"))),"")</f>
        <v/>
      </c>
    </row>
    <row r="275" spans="3:25" x14ac:dyDescent="0.25">
      <c r="C275" s="16">
        <v>275</v>
      </c>
      <c r="D275" s="16" t="str">
        <f>IFERROR(IF('Renda Variável'!H301&lt;&gt;"",'Renda Variável'!H301,""),"")</f>
        <v/>
      </c>
      <c r="E275" s="16" t="str">
        <f>IFERROR(IF((SUMIFS('Renda Variável'!M:M,'Renda Variável'!H:H,D275,'Renda Variável'!J:J,"C")-SUMIFS('Renda Variável'!M:M,'Renda Variável'!H:H,D275,'Renda Variável'!J:J,"V"))=0,"",IF(D275="","",IF(COUNTIF('Renda Variável'!$H$27:H301,D275)&gt;1,"",C275))),"")</f>
        <v/>
      </c>
      <c r="F275" s="16" t="str">
        <f t="shared" si="9"/>
        <v/>
      </c>
      <c r="G275" s="16" t="str" cm="1">
        <f t="array" ref="G275">IFERROR(INDEX(D:D,F275),"")</f>
        <v/>
      </c>
      <c r="H275" s="16" t="str">
        <f>IF(G275&lt;&gt;"",VLOOKUP(G275,'Renda Variável'!H:I,2,0),"")</f>
        <v/>
      </c>
      <c r="I275" s="17" t="str">
        <f>IF(G275&lt;&gt;"",(SUMIFS('Renda Variável'!M:M,'Renda Variável'!H:H,G275,'Renda Variável'!J:J,"C")-SUMIFS('Renda Variável'!M:M,'Renda Variável'!H:H,G275,'Renda Variável'!J:J,"V"))*VLOOKUP(G275,Tabela1[],2,0),"")</f>
        <v/>
      </c>
      <c r="J275" s="17" t="str">
        <f>IF(
G275&lt;&gt;"",
(SUMIFS('Renda Variável'!M:M,'Renda Variável'!H:H,G275,'Renda Variável'!J:J,"C")-SUMIFS('Renda Variável'!M:M,'Renda Variável'!H:H,G275,'Renda Variável'!J:J,"V")) *
(VLOOKUP(G275,Tabela1[],2,0) -
(SUMIFS('Renda Variável'!Q:Q,'Renda Variável'!H:H,G275,'Renda Variável'!J:J,"C")/SUMIFS('Renda Variável'!M:M,'Renda Variável'!H:H,G275,'Renda Variável'!J:J,"C"))),"")</f>
        <v/>
      </c>
      <c r="R275" s="16">
        <f t="shared" si="11"/>
        <v>275</v>
      </c>
      <c r="S275" s="16" t="str">
        <f>IFERROR(IF('Renda Fixa'!N305&lt;&gt;"",'Renda Fixa'!N305,""),"")</f>
        <v/>
      </c>
      <c r="T275" s="16" t="str">
        <f>IFERROR(IF((SUMIFS('Renda Fixa'!O:O,'Renda Fixa'!N:N,S275,'Renda Fixa'!I:I,"A")-SUMIFS('Renda Fixa'!O:O,'Renda Fixa'!N:N,S275,'Renda Fixa'!I:I,"R"))=0,"",IF(S275="","",IF(COUNTIF('Renda Fixa'!$N$31:N305,S275)&gt;1,"",R275))),"")</f>
        <v/>
      </c>
      <c r="U275" s="16" t="str">
        <f t="shared" si="10"/>
        <v/>
      </c>
      <c r="V275" s="16" t="str" cm="1">
        <f t="array" ref="V275">IFERROR(INDEX(S:S,U275),"")</f>
        <v/>
      </c>
      <c r="W275" s="16" t="str">
        <f>IF(V275&lt;&gt;"",INDEX('Renda Fixa'!J:J,MATCH(V275,'Renda Fixa'!N:N,0)),"")</f>
        <v/>
      </c>
      <c r="X275" s="17" t="str">
        <f>IF(V275&lt;&gt;"",(SUMIFS('Renda Fixa'!O:O,'Renda Fixa'!N:N,V275,'Renda Fixa'!I:I,"A")-SUMIFS('Renda Fixa'!O:O,'Renda Fixa'!N:N,V275,'Renda Fixa'!I:I,"R"))*VLOOKUP(V275,Tabela2[],2,0),"")</f>
        <v/>
      </c>
      <c r="Y275" s="2" t="str">
        <f>IF(
V275&lt;&gt;"",
(SUMIFS('Renda Fixa'!O:O,'Renda Fixa'!N:N,V275,'Renda Fixa'!I:I,"A")-SUMIFS('Renda Fixa'!O:O,'Renda Fixa'!N:N,V275,'Renda Fixa'!I:I,"R")) *
(VLOOKUP(V275,Tabela2[],2,0) -
(SUMIFS('Renda Fixa'!S:S,'Renda Fixa'!N:N,V275,'Renda Fixa'!I:I,"A")/SUMIFS('Renda Fixa'!O:O,'Renda Fixa'!N:N,V275,'Renda Fixa'!I:I,"A"))),"")</f>
        <v/>
      </c>
    </row>
    <row r="276" spans="3:25" x14ac:dyDescent="0.25">
      <c r="C276" s="16">
        <v>276</v>
      </c>
      <c r="D276" s="16" t="str">
        <f>IFERROR(IF('Renda Variável'!H302&lt;&gt;"",'Renda Variável'!H302,""),"")</f>
        <v/>
      </c>
      <c r="E276" s="16" t="str">
        <f>IFERROR(IF((SUMIFS('Renda Variável'!M:M,'Renda Variável'!H:H,D276,'Renda Variável'!J:J,"C")-SUMIFS('Renda Variável'!M:M,'Renda Variável'!H:H,D276,'Renda Variável'!J:J,"V"))=0,"",IF(D276="","",IF(COUNTIF('Renda Variável'!$H$27:H302,D276)&gt;1,"",C276))),"")</f>
        <v/>
      </c>
      <c r="F276" s="16" t="str">
        <f t="shared" si="9"/>
        <v/>
      </c>
      <c r="G276" s="16" t="str" cm="1">
        <f t="array" ref="G276">IFERROR(INDEX(D:D,F276),"")</f>
        <v/>
      </c>
      <c r="H276" s="16" t="str">
        <f>IF(G276&lt;&gt;"",VLOOKUP(G276,'Renda Variável'!H:I,2,0),"")</f>
        <v/>
      </c>
      <c r="I276" s="17" t="str">
        <f>IF(G276&lt;&gt;"",(SUMIFS('Renda Variável'!M:M,'Renda Variável'!H:H,G276,'Renda Variável'!J:J,"C")-SUMIFS('Renda Variável'!M:M,'Renda Variável'!H:H,G276,'Renda Variável'!J:J,"V"))*VLOOKUP(G276,Tabela1[],2,0),"")</f>
        <v/>
      </c>
      <c r="J276" s="17" t="str">
        <f>IF(
G276&lt;&gt;"",
(SUMIFS('Renda Variável'!M:M,'Renda Variável'!H:H,G276,'Renda Variável'!J:J,"C")-SUMIFS('Renda Variável'!M:M,'Renda Variável'!H:H,G276,'Renda Variável'!J:J,"V")) *
(VLOOKUP(G276,Tabela1[],2,0) -
(SUMIFS('Renda Variável'!Q:Q,'Renda Variável'!H:H,G276,'Renda Variável'!J:J,"C")/SUMIFS('Renda Variável'!M:M,'Renda Variável'!H:H,G276,'Renda Variável'!J:J,"C"))),"")</f>
        <v/>
      </c>
      <c r="R276" s="16">
        <f t="shared" si="11"/>
        <v>276</v>
      </c>
      <c r="S276" s="16" t="str">
        <f>IFERROR(IF('Renda Fixa'!N306&lt;&gt;"",'Renda Fixa'!N306,""),"")</f>
        <v/>
      </c>
      <c r="T276" s="16" t="str">
        <f>IFERROR(IF((SUMIFS('Renda Fixa'!O:O,'Renda Fixa'!N:N,S276,'Renda Fixa'!I:I,"A")-SUMIFS('Renda Fixa'!O:O,'Renda Fixa'!N:N,S276,'Renda Fixa'!I:I,"R"))=0,"",IF(S276="","",IF(COUNTIF('Renda Fixa'!$N$31:N306,S276)&gt;1,"",R276))),"")</f>
        <v/>
      </c>
      <c r="U276" s="16" t="str">
        <f t="shared" si="10"/>
        <v/>
      </c>
      <c r="V276" s="16" t="str" cm="1">
        <f t="array" ref="V276">IFERROR(INDEX(S:S,U276),"")</f>
        <v/>
      </c>
      <c r="W276" s="16" t="str">
        <f>IF(V276&lt;&gt;"",INDEX('Renda Fixa'!J:J,MATCH(V276,'Renda Fixa'!N:N,0)),"")</f>
        <v/>
      </c>
      <c r="X276" s="17" t="str">
        <f>IF(V276&lt;&gt;"",(SUMIFS('Renda Fixa'!O:O,'Renda Fixa'!N:N,V276,'Renda Fixa'!I:I,"A")-SUMIFS('Renda Fixa'!O:O,'Renda Fixa'!N:N,V276,'Renda Fixa'!I:I,"R"))*VLOOKUP(V276,Tabela2[],2,0),"")</f>
        <v/>
      </c>
      <c r="Y276" s="2" t="str">
        <f>IF(
V276&lt;&gt;"",
(SUMIFS('Renda Fixa'!O:O,'Renda Fixa'!N:N,V276,'Renda Fixa'!I:I,"A")-SUMIFS('Renda Fixa'!O:O,'Renda Fixa'!N:N,V276,'Renda Fixa'!I:I,"R")) *
(VLOOKUP(V276,Tabela2[],2,0) -
(SUMIFS('Renda Fixa'!S:S,'Renda Fixa'!N:N,V276,'Renda Fixa'!I:I,"A")/SUMIFS('Renda Fixa'!O:O,'Renda Fixa'!N:N,V276,'Renda Fixa'!I:I,"A"))),"")</f>
        <v/>
      </c>
    </row>
    <row r="277" spans="3:25" x14ac:dyDescent="0.25">
      <c r="C277" s="16">
        <v>277</v>
      </c>
      <c r="D277" s="16" t="str">
        <f>IFERROR(IF('Renda Variável'!H303&lt;&gt;"",'Renda Variável'!H303,""),"")</f>
        <v/>
      </c>
      <c r="E277" s="16" t="str">
        <f>IFERROR(IF((SUMIFS('Renda Variável'!M:M,'Renda Variável'!H:H,D277,'Renda Variável'!J:J,"C")-SUMIFS('Renda Variável'!M:M,'Renda Variável'!H:H,D277,'Renda Variável'!J:J,"V"))=0,"",IF(D277="","",IF(COUNTIF('Renda Variável'!$H$27:H303,D277)&gt;1,"",C277))),"")</f>
        <v/>
      </c>
      <c r="F277" s="16" t="str">
        <f t="shared" si="9"/>
        <v/>
      </c>
      <c r="G277" s="16" t="str" cm="1">
        <f t="array" ref="G277">IFERROR(INDEX(D:D,F277),"")</f>
        <v/>
      </c>
      <c r="H277" s="16" t="str">
        <f>IF(G277&lt;&gt;"",VLOOKUP(G277,'Renda Variável'!H:I,2,0),"")</f>
        <v/>
      </c>
      <c r="I277" s="17" t="str">
        <f>IF(G277&lt;&gt;"",(SUMIFS('Renda Variável'!M:M,'Renda Variável'!H:H,G277,'Renda Variável'!J:J,"C")-SUMIFS('Renda Variável'!M:M,'Renda Variável'!H:H,G277,'Renda Variável'!J:J,"V"))*VLOOKUP(G277,Tabela1[],2,0),"")</f>
        <v/>
      </c>
      <c r="J277" s="17" t="str">
        <f>IF(
G277&lt;&gt;"",
(SUMIFS('Renda Variável'!M:M,'Renda Variável'!H:H,G277,'Renda Variável'!J:J,"C")-SUMIFS('Renda Variável'!M:M,'Renda Variável'!H:H,G277,'Renda Variável'!J:J,"V")) *
(VLOOKUP(G277,Tabela1[],2,0) -
(SUMIFS('Renda Variável'!Q:Q,'Renda Variável'!H:H,G277,'Renda Variável'!J:J,"C")/SUMIFS('Renda Variável'!M:M,'Renda Variável'!H:H,G277,'Renda Variável'!J:J,"C"))),"")</f>
        <v/>
      </c>
      <c r="R277" s="16">
        <f t="shared" si="11"/>
        <v>277</v>
      </c>
      <c r="S277" s="16" t="str">
        <f>IFERROR(IF('Renda Fixa'!N307&lt;&gt;"",'Renda Fixa'!N307,""),"")</f>
        <v/>
      </c>
      <c r="T277" s="16" t="str">
        <f>IFERROR(IF((SUMIFS('Renda Fixa'!O:O,'Renda Fixa'!N:N,S277,'Renda Fixa'!I:I,"A")-SUMIFS('Renda Fixa'!O:O,'Renda Fixa'!N:N,S277,'Renda Fixa'!I:I,"R"))=0,"",IF(S277="","",IF(COUNTIF('Renda Fixa'!$N$31:N307,S277)&gt;1,"",R277))),"")</f>
        <v/>
      </c>
      <c r="U277" s="16" t="str">
        <f t="shared" si="10"/>
        <v/>
      </c>
      <c r="V277" s="16" t="str" cm="1">
        <f t="array" ref="V277">IFERROR(INDEX(S:S,U277),"")</f>
        <v/>
      </c>
      <c r="W277" s="16" t="str">
        <f>IF(V277&lt;&gt;"",INDEX('Renda Fixa'!J:J,MATCH(V277,'Renda Fixa'!N:N,0)),"")</f>
        <v/>
      </c>
      <c r="X277" s="17" t="str">
        <f>IF(V277&lt;&gt;"",(SUMIFS('Renda Fixa'!O:O,'Renda Fixa'!N:N,V277,'Renda Fixa'!I:I,"A")-SUMIFS('Renda Fixa'!O:O,'Renda Fixa'!N:N,V277,'Renda Fixa'!I:I,"R"))*VLOOKUP(V277,Tabela2[],2,0),"")</f>
        <v/>
      </c>
      <c r="Y277" s="2" t="str">
        <f>IF(
V277&lt;&gt;"",
(SUMIFS('Renda Fixa'!O:O,'Renda Fixa'!N:N,V277,'Renda Fixa'!I:I,"A")-SUMIFS('Renda Fixa'!O:O,'Renda Fixa'!N:N,V277,'Renda Fixa'!I:I,"R")) *
(VLOOKUP(V277,Tabela2[],2,0) -
(SUMIFS('Renda Fixa'!S:S,'Renda Fixa'!N:N,V277,'Renda Fixa'!I:I,"A")/SUMIFS('Renda Fixa'!O:O,'Renda Fixa'!N:N,V277,'Renda Fixa'!I:I,"A"))),"")</f>
        <v/>
      </c>
    </row>
    <row r="278" spans="3:25" x14ac:dyDescent="0.25">
      <c r="C278" s="16">
        <v>278</v>
      </c>
      <c r="D278" s="16" t="str">
        <f>IFERROR(IF('Renda Variável'!H304&lt;&gt;"",'Renda Variável'!H304,""),"")</f>
        <v/>
      </c>
      <c r="E278" s="16" t="str">
        <f>IFERROR(IF((SUMIFS('Renda Variável'!M:M,'Renda Variável'!H:H,D278,'Renda Variável'!J:J,"C")-SUMIFS('Renda Variável'!M:M,'Renda Variável'!H:H,D278,'Renda Variável'!J:J,"V"))=0,"",IF(D278="","",IF(COUNTIF('Renda Variável'!$H$27:H304,D278)&gt;1,"",C278))),"")</f>
        <v/>
      </c>
      <c r="F278" s="16" t="str">
        <f t="shared" si="9"/>
        <v/>
      </c>
      <c r="G278" s="16" t="str" cm="1">
        <f t="array" ref="G278">IFERROR(INDEX(D:D,F278),"")</f>
        <v/>
      </c>
      <c r="H278" s="16" t="str">
        <f>IF(G278&lt;&gt;"",VLOOKUP(G278,'Renda Variável'!H:I,2,0),"")</f>
        <v/>
      </c>
      <c r="I278" s="17" t="str">
        <f>IF(G278&lt;&gt;"",(SUMIFS('Renda Variável'!M:M,'Renda Variável'!H:H,G278,'Renda Variável'!J:J,"C")-SUMIFS('Renda Variável'!M:M,'Renda Variável'!H:H,G278,'Renda Variável'!J:J,"V"))*VLOOKUP(G278,Tabela1[],2,0),"")</f>
        <v/>
      </c>
      <c r="J278" s="17" t="str">
        <f>IF(
G278&lt;&gt;"",
(SUMIFS('Renda Variável'!M:M,'Renda Variável'!H:H,G278,'Renda Variável'!J:J,"C")-SUMIFS('Renda Variável'!M:M,'Renda Variável'!H:H,G278,'Renda Variável'!J:J,"V")) *
(VLOOKUP(G278,Tabela1[],2,0) -
(SUMIFS('Renda Variável'!Q:Q,'Renda Variável'!H:H,G278,'Renda Variável'!J:J,"C")/SUMIFS('Renda Variável'!M:M,'Renda Variável'!H:H,G278,'Renda Variável'!J:J,"C"))),"")</f>
        <v/>
      </c>
      <c r="R278" s="16">
        <f t="shared" si="11"/>
        <v>278</v>
      </c>
      <c r="S278" s="16" t="str">
        <f>IFERROR(IF('Renda Fixa'!N308&lt;&gt;"",'Renda Fixa'!N308,""),"")</f>
        <v/>
      </c>
      <c r="T278" s="16" t="str">
        <f>IFERROR(IF((SUMIFS('Renda Fixa'!O:O,'Renda Fixa'!N:N,S278,'Renda Fixa'!I:I,"A")-SUMIFS('Renda Fixa'!O:O,'Renda Fixa'!N:N,S278,'Renda Fixa'!I:I,"R"))=0,"",IF(S278="","",IF(COUNTIF('Renda Fixa'!$N$31:N308,S278)&gt;1,"",R278))),"")</f>
        <v/>
      </c>
      <c r="U278" s="16" t="str">
        <f t="shared" si="10"/>
        <v/>
      </c>
      <c r="V278" s="16" t="str" cm="1">
        <f t="array" ref="V278">IFERROR(INDEX(S:S,U278),"")</f>
        <v/>
      </c>
      <c r="W278" s="16" t="str">
        <f>IF(V278&lt;&gt;"",INDEX('Renda Fixa'!J:J,MATCH(V278,'Renda Fixa'!N:N,0)),"")</f>
        <v/>
      </c>
      <c r="X278" s="17" t="str">
        <f>IF(V278&lt;&gt;"",(SUMIFS('Renda Fixa'!O:O,'Renda Fixa'!N:N,V278,'Renda Fixa'!I:I,"A")-SUMIFS('Renda Fixa'!O:O,'Renda Fixa'!N:N,V278,'Renda Fixa'!I:I,"R"))*VLOOKUP(V278,Tabela2[],2,0),"")</f>
        <v/>
      </c>
      <c r="Y278" s="2" t="str">
        <f>IF(
V278&lt;&gt;"",
(SUMIFS('Renda Fixa'!O:O,'Renda Fixa'!N:N,V278,'Renda Fixa'!I:I,"A")-SUMIFS('Renda Fixa'!O:O,'Renda Fixa'!N:N,V278,'Renda Fixa'!I:I,"R")) *
(VLOOKUP(V278,Tabela2[],2,0) -
(SUMIFS('Renda Fixa'!S:S,'Renda Fixa'!N:N,V278,'Renda Fixa'!I:I,"A")/SUMIFS('Renda Fixa'!O:O,'Renda Fixa'!N:N,V278,'Renda Fixa'!I:I,"A"))),"")</f>
        <v/>
      </c>
    </row>
    <row r="279" spans="3:25" x14ac:dyDescent="0.25">
      <c r="C279" s="16">
        <v>279</v>
      </c>
      <c r="D279" s="16" t="str">
        <f>IFERROR(IF('Renda Variável'!H305&lt;&gt;"",'Renda Variável'!H305,""),"")</f>
        <v/>
      </c>
      <c r="E279" s="16" t="str">
        <f>IFERROR(IF((SUMIFS('Renda Variável'!M:M,'Renda Variável'!H:H,D279,'Renda Variável'!J:J,"C")-SUMIFS('Renda Variável'!M:M,'Renda Variável'!H:H,D279,'Renda Variável'!J:J,"V"))=0,"",IF(D279="","",IF(COUNTIF('Renda Variável'!$H$27:H305,D279)&gt;1,"",C279))),"")</f>
        <v/>
      </c>
      <c r="F279" s="16" t="str">
        <f t="shared" si="9"/>
        <v/>
      </c>
      <c r="G279" s="16" t="str" cm="1">
        <f t="array" ref="G279">IFERROR(INDEX(D:D,F279),"")</f>
        <v/>
      </c>
      <c r="H279" s="16" t="str">
        <f>IF(G279&lt;&gt;"",VLOOKUP(G279,'Renda Variável'!H:I,2,0),"")</f>
        <v/>
      </c>
      <c r="I279" s="17" t="str">
        <f>IF(G279&lt;&gt;"",(SUMIFS('Renda Variável'!M:M,'Renda Variável'!H:H,G279,'Renda Variável'!J:J,"C")-SUMIFS('Renda Variável'!M:M,'Renda Variável'!H:H,G279,'Renda Variável'!J:J,"V"))*VLOOKUP(G279,Tabela1[],2,0),"")</f>
        <v/>
      </c>
      <c r="J279" s="17" t="str">
        <f>IF(
G279&lt;&gt;"",
(SUMIFS('Renda Variável'!M:M,'Renda Variável'!H:H,G279,'Renda Variável'!J:J,"C")-SUMIFS('Renda Variável'!M:M,'Renda Variável'!H:H,G279,'Renda Variável'!J:J,"V")) *
(VLOOKUP(G279,Tabela1[],2,0) -
(SUMIFS('Renda Variável'!Q:Q,'Renda Variável'!H:H,G279,'Renda Variável'!J:J,"C")/SUMIFS('Renda Variável'!M:M,'Renda Variável'!H:H,G279,'Renda Variável'!J:J,"C"))),"")</f>
        <v/>
      </c>
      <c r="R279" s="16">
        <f t="shared" si="11"/>
        <v>279</v>
      </c>
      <c r="S279" s="16" t="str">
        <f>IFERROR(IF('Renda Fixa'!N309&lt;&gt;"",'Renda Fixa'!N309,""),"")</f>
        <v/>
      </c>
      <c r="T279" s="16" t="str">
        <f>IFERROR(IF((SUMIFS('Renda Fixa'!O:O,'Renda Fixa'!N:N,S279,'Renda Fixa'!I:I,"A")-SUMIFS('Renda Fixa'!O:O,'Renda Fixa'!N:N,S279,'Renda Fixa'!I:I,"R"))=0,"",IF(S279="","",IF(COUNTIF('Renda Fixa'!$N$31:N309,S279)&gt;1,"",R279))),"")</f>
        <v/>
      </c>
      <c r="U279" s="16" t="str">
        <f t="shared" si="10"/>
        <v/>
      </c>
      <c r="V279" s="16" t="str" cm="1">
        <f t="array" ref="V279">IFERROR(INDEX(S:S,U279),"")</f>
        <v/>
      </c>
      <c r="W279" s="16" t="str">
        <f>IF(V279&lt;&gt;"",INDEX('Renda Fixa'!J:J,MATCH(V279,'Renda Fixa'!N:N,0)),"")</f>
        <v/>
      </c>
      <c r="X279" s="17" t="str">
        <f>IF(V279&lt;&gt;"",(SUMIFS('Renda Fixa'!O:O,'Renda Fixa'!N:N,V279,'Renda Fixa'!I:I,"A")-SUMIFS('Renda Fixa'!O:O,'Renda Fixa'!N:N,V279,'Renda Fixa'!I:I,"R"))*VLOOKUP(V279,Tabela2[],2,0),"")</f>
        <v/>
      </c>
      <c r="Y279" s="2" t="str">
        <f>IF(
V279&lt;&gt;"",
(SUMIFS('Renda Fixa'!O:O,'Renda Fixa'!N:N,V279,'Renda Fixa'!I:I,"A")-SUMIFS('Renda Fixa'!O:O,'Renda Fixa'!N:N,V279,'Renda Fixa'!I:I,"R")) *
(VLOOKUP(V279,Tabela2[],2,0) -
(SUMIFS('Renda Fixa'!S:S,'Renda Fixa'!N:N,V279,'Renda Fixa'!I:I,"A")/SUMIFS('Renda Fixa'!O:O,'Renda Fixa'!N:N,V279,'Renda Fixa'!I:I,"A"))),"")</f>
        <v/>
      </c>
    </row>
    <row r="280" spans="3:25" x14ac:dyDescent="0.25">
      <c r="C280" s="16">
        <v>280</v>
      </c>
      <c r="D280" s="16" t="str">
        <f>IFERROR(IF('Renda Variável'!H306&lt;&gt;"",'Renda Variável'!H306,""),"")</f>
        <v/>
      </c>
      <c r="E280" s="16" t="str">
        <f>IFERROR(IF((SUMIFS('Renda Variável'!M:M,'Renda Variável'!H:H,D280,'Renda Variável'!J:J,"C")-SUMIFS('Renda Variável'!M:M,'Renda Variável'!H:H,D280,'Renda Variável'!J:J,"V"))=0,"",IF(D280="","",IF(COUNTIF('Renda Variável'!$H$27:H306,D280)&gt;1,"",C280))),"")</f>
        <v/>
      </c>
      <c r="F280" s="16" t="str">
        <f t="shared" si="9"/>
        <v/>
      </c>
      <c r="G280" s="16" t="str" cm="1">
        <f t="array" ref="G280">IFERROR(INDEX(D:D,F280),"")</f>
        <v/>
      </c>
      <c r="H280" s="16" t="str">
        <f>IF(G280&lt;&gt;"",VLOOKUP(G280,'Renda Variável'!H:I,2,0),"")</f>
        <v/>
      </c>
      <c r="I280" s="17" t="str">
        <f>IF(G280&lt;&gt;"",(SUMIFS('Renda Variável'!M:M,'Renda Variável'!H:H,G280,'Renda Variável'!J:J,"C")-SUMIFS('Renda Variável'!M:M,'Renda Variável'!H:H,G280,'Renda Variável'!J:J,"V"))*VLOOKUP(G280,Tabela1[],2,0),"")</f>
        <v/>
      </c>
      <c r="J280" s="17" t="str">
        <f>IF(
G280&lt;&gt;"",
(SUMIFS('Renda Variável'!M:M,'Renda Variável'!H:H,G280,'Renda Variável'!J:J,"C")-SUMIFS('Renda Variável'!M:M,'Renda Variável'!H:H,G280,'Renda Variável'!J:J,"V")) *
(VLOOKUP(G280,Tabela1[],2,0) -
(SUMIFS('Renda Variável'!Q:Q,'Renda Variável'!H:H,G280,'Renda Variável'!J:J,"C")/SUMIFS('Renda Variável'!M:M,'Renda Variável'!H:H,G280,'Renda Variável'!J:J,"C"))),"")</f>
        <v/>
      </c>
      <c r="R280" s="16">
        <f t="shared" si="11"/>
        <v>280</v>
      </c>
      <c r="S280" s="16" t="str">
        <f>IFERROR(IF('Renda Fixa'!N310&lt;&gt;"",'Renda Fixa'!N310,""),"")</f>
        <v/>
      </c>
      <c r="T280" s="16" t="str">
        <f>IFERROR(IF((SUMIFS('Renda Fixa'!O:O,'Renda Fixa'!N:N,S280,'Renda Fixa'!I:I,"A")-SUMIFS('Renda Fixa'!O:O,'Renda Fixa'!N:N,S280,'Renda Fixa'!I:I,"R"))=0,"",IF(S280="","",IF(COUNTIF('Renda Fixa'!$N$31:N310,S280)&gt;1,"",R280))),"")</f>
        <v/>
      </c>
      <c r="U280" s="16" t="str">
        <f t="shared" si="10"/>
        <v/>
      </c>
      <c r="V280" s="16" t="str" cm="1">
        <f t="array" ref="V280">IFERROR(INDEX(S:S,U280),"")</f>
        <v/>
      </c>
      <c r="W280" s="16" t="str">
        <f>IF(V280&lt;&gt;"",INDEX('Renda Fixa'!J:J,MATCH(V280,'Renda Fixa'!N:N,0)),"")</f>
        <v/>
      </c>
      <c r="X280" s="17" t="str">
        <f>IF(V280&lt;&gt;"",(SUMIFS('Renda Fixa'!O:O,'Renda Fixa'!N:N,V280,'Renda Fixa'!I:I,"A")-SUMIFS('Renda Fixa'!O:O,'Renda Fixa'!N:N,V280,'Renda Fixa'!I:I,"R"))*VLOOKUP(V280,Tabela2[],2,0),"")</f>
        <v/>
      </c>
      <c r="Y280" s="2" t="str">
        <f>IF(
V280&lt;&gt;"",
(SUMIFS('Renda Fixa'!O:O,'Renda Fixa'!N:N,V280,'Renda Fixa'!I:I,"A")-SUMIFS('Renda Fixa'!O:O,'Renda Fixa'!N:N,V280,'Renda Fixa'!I:I,"R")) *
(VLOOKUP(V280,Tabela2[],2,0) -
(SUMIFS('Renda Fixa'!S:S,'Renda Fixa'!N:N,V280,'Renda Fixa'!I:I,"A")/SUMIFS('Renda Fixa'!O:O,'Renda Fixa'!N:N,V280,'Renda Fixa'!I:I,"A"))),"")</f>
        <v/>
      </c>
    </row>
    <row r="281" spans="3:25" x14ac:dyDescent="0.25">
      <c r="C281" s="16">
        <v>281</v>
      </c>
      <c r="D281" s="16" t="str">
        <f>IFERROR(IF('Renda Variável'!H307&lt;&gt;"",'Renda Variável'!H307,""),"")</f>
        <v/>
      </c>
      <c r="E281" s="16" t="str">
        <f>IFERROR(IF((SUMIFS('Renda Variável'!M:M,'Renda Variável'!H:H,D281,'Renda Variável'!J:J,"C")-SUMIFS('Renda Variável'!M:M,'Renda Variável'!H:H,D281,'Renda Variável'!J:J,"V"))=0,"",IF(D281="","",IF(COUNTIF('Renda Variável'!$H$27:H307,D281)&gt;1,"",C281))),"")</f>
        <v/>
      </c>
      <c r="F281" s="16" t="str">
        <f t="shared" si="9"/>
        <v/>
      </c>
      <c r="G281" s="16" t="str" cm="1">
        <f t="array" ref="G281">IFERROR(INDEX(D:D,F281),"")</f>
        <v/>
      </c>
      <c r="H281" s="16" t="str">
        <f>IF(G281&lt;&gt;"",VLOOKUP(G281,'Renda Variável'!H:I,2,0),"")</f>
        <v/>
      </c>
      <c r="I281" s="17" t="str">
        <f>IF(G281&lt;&gt;"",(SUMIFS('Renda Variável'!M:M,'Renda Variável'!H:H,G281,'Renda Variável'!J:J,"C")-SUMIFS('Renda Variável'!M:M,'Renda Variável'!H:H,G281,'Renda Variável'!J:J,"V"))*VLOOKUP(G281,Tabela1[],2,0),"")</f>
        <v/>
      </c>
      <c r="J281" s="17" t="str">
        <f>IF(
G281&lt;&gt;"",
(SUMIFS('Renda Variável'!M:M,'Renda Variável'!H:H,G281,'Renda Variável'!J:J,"C")-SUMIFS('Renda Variável'!M:M,'Renda Variável'!H:H,G281,'Renda Variável'!J:J,"V")) *
(VLOOKUP(G281,Tabela1[],2,0) -
(SUMIFS('Renda Variável'!Q:Q,'Renda Variável'!H:H,G281,'Renda Variável'!J:J,"C")/SUMIFS('Renda Variável'!M:M,'Renda Variável'!H:H,G281,'Renda Variável'!J:J,"C"))),"")</f>
        <v/>
      </c>
      <c r="R281" s="16">
        <f t="shared" si="11"/>
        <v>281</v>
      </c>
      <c r="S281" s="16" t="str">
        <f>IFERROR(IF('Renda Fixa'!N311&lt;&gt;"",'Renda Fixa'!N311,""),"")</f>
        <v/>
      </c>
      <c r="T281" s="16" t="str">
        <f>IFERROR(IF((SUMIFS('Renda Fixa'!O:O,'Renda Fixa'!N:N,S281,'Renda Fixa'!I:I,"A")-SUMIFS('Renda Fixa'!O:O,'Renda Fixa'!N:N,S281,'Renda Fixa'!I:I,"R"))=0,"",IF(S281="","",IF(COUNTIF('Renda Fixa'!$N$31:N311,S281)&gt;1,"",R281))),"")</f>
        <v/>
      </c>
      <c r="U281" s="16" t="str">
        <f t="shared" si="10"/>
        <v/>
      </c>
      <c r="V281" s="16" t="str" cm="1">
        <f t="array" ref="V281">IFERROR(INDEX(S:S,U281),"")</f>
        <v/>
      </c>
      <c r="W281" s="16" t="str">
        <f>IF(V281&lt;&gt;"",INDEX('Renda Fixa'!J:J,MATCH(V281,'Renda Fixa'!N:N,0)),"")</f>
        <v/>
      </c>
      <c r="X281" s="17" t="str">
        <f>IF(V281&lt;&gt;"",(SUMIFS('Renda Fixa'!O:O,'Renda Fixa'!N:N,V281,'Renda Fixa'!I:I,"A")-SUMIFS('Renda Fixa'!O:O,'Renda Fixa'!N:N,V281,'Renda Fixa'!I:I,"R"))*VLOOKUP(V281,Tabela2[],2,0),"")</f>
        <v/>
      </c>
      <c r="Y281" s="2" t="str">
        <f>IF(
V281&lt;&gt;"",
(SUMIFS('Renda Fixa'!O:O,'Renda Fixa'!N:N,V281,'Renda Fixa'!I:I,"A")-SUMIFS('Renda Fixa'!O:O,'Renda Fixa'!N:N,V281,'Renda Fixa'!I:I,"R")) *
(VLOOKUP(V281,Tabela2[],2,0) -
(SUMIFS('Renda Fixa'!S:S,'Renda Fixa'!N:N,V281,'Renda Fixa'!I:I,"A")/SUMIFS('Renda Fixa'!O:O,'Renda Fixa'!N:N,V281,'Renda Fixa'!I:I,"A"))),"")</f>
        <v/>
      </c>
    </row>
    <row r="282" spans="3:25" x14ac:dyDescent="0.25">
      <c r="C282" s="16">
        <v>282</v>
      </c>
      <c r="D282" s="16" t="str">
        <f>IFERROR(IF('Renda Variável'!H308&lt;&gt;"",'Renda Variável'!H308,""),"")</f>
        <v/>
      </c>
      <c r="E282" s="16" t="str">
        <f>IFERROR(IF((SUMIFS('Renda Variável'!M:M,'Renda Variável'!H:H,D282,'Renda Variável'!J:J,"C")-SUMIFS('Renda Variável'!M:M,'Renda Variável'!H:H,D282,'Renda Variável'!J:J,"V"))=0,"",IF(D282="","",IF(COUNTIF('Renda Variável'!$H$27:H308,D282)&gt;1,"",C282))),"")</f>
        <v/>
      </c>
      <c r="F282" s="16" t="str">
        <f t="shared" si="9"/>
        <v/>
      </c>
      <c r="G282" s="16" t="str" cm="1">
        <f t="array" ref="G282">IFERROR(INDEX(D:D,F282),"")</f>
        <v/>
      </c>
      <c r="H282" s="16" t="str">
        <f>IF(G282&lt;&gt;"",VLOOKUP(G282,'Renda Variável'!H:I,2,0),"")</f>
        <v/>
      </c>
      <c r="I282" s="17" t="str">
        <f>IF(G282&lt;&gt;"",(SUMIFS('Renda Variável'!M:M,'Renda Variável'!H:H,G282,'Renda Variável'!J:J,"C")-SUMIFS('Renda Variável'!M:M,'Renda Variável'!H:H,G282,'Renda Variável'!J:J,"V"))*VLOOKUP(G282,Tabela1[],2,0),"")</f>
        <v/>
      </c>
      <c r="J282" s="17" t="str">
        <f>IF(
G282&lt;&gt;"",
(SUMIFS('Renda Variável'!M:M,'Renda Variável'!H:H,G282,'Renda Variável'!J:J,"C")-SUMIFS('Renda Variável'!M:M,'Renda Variável'!H:H,G282,'Renda Variável'!J:J,"V")) *
(VLOOKUP(G282,Tabela1[],2,0) -
(SUMIFS('Renda Variável'!Q:Q,'Renda Variável'!H:H,G282,'Renda Variável'!J:J,"C")/SUMIFS('Renda Variável'!M:M,'Renda Variável'!H:H,G282,'Renda Variável'!J:J,"C"))),"")</f>
        <v/>
      </c>
      <c r="R282" s="16">
        <f t="shared" si="11"/>
        <v>282</v>
      </c>
      <c r="S282" s="16" t="str">
        <f>IFERROR(IF('Renda Fixa'!N312&lt;&gt;"",'Renda Fixa'!N312,""),"")</f>
        <v/>
      </c>
      <c r="T282" s="16" t="str">
        <f>IFERROR(IF((SUMIFS('Renda Fixa'!O:O,'Renda Fixa'!N:N,S282,'Renda Fixa'!I:I,"A")-SUMIFS('Renda Fixa'!O:O,'Renda Fixa'!N:N,S282,'Renda Fixa'!I:I,"R"))=0,"",IF(S282="","",IF(COUNTIF('Renda Fixa'!$N$31:N312,S282)&gt;1,"",R282))),"")</f>
        <v/>
      </c>
      <c r="U282" s="16" t="str">
        <f t="shared" si="10"/>
        <v/>
      </c>
      <c r="V282" s="16" t="str" cm="1">
        <f t="array" ref="V282">IFERROR(INDEX(S:S,U282),"")</f>
        <v/>
      </c>
      <c r="W282" s="16" t="str">
        <f>IF(V282&lt;&gt;"",INDEX('Renda Fixa'!J:J,MATCH(V282,'Renda Fixa'!N:N,0)),"")</f>
        <v/>
      </c>
      <c r="X282" s="17" t="str">
        <f>IF(V282&lt;&gt;"",(SUMIFS('Renda Fixa'!O:O,'Renda Fixa'!N:N,V282,'Renda Fixa'!I:I,"A")-SUMIFS('Renda Fixa'!O:O,'Renda Fixa'!N:N,V282,'Renda Fixa'!I:I,"R"))*VLOOKUP(V282,Tabela2[],2,0),"")</f>
        <v/>
      </c>
      <c r="Y282" s="2" t="str">
        <f>IF(
V282&lt;&gt;"",
(SUMIFS('Renda Fixa'!O:O,'Renda Fixa'!N:N,V282,'Renda Fixa'!I:I,"A")-SUMIFS('Renda Fixa'!O:O,'Renda Fixa'!N:N,V282,'Renda Fixa'!I:I,"R")) *
(VLOOKUP(V282,Tabela2[],2,0) -
(SUMIFS('Renda Fixa'!S:S,'Renda Fixa'!N:N,V282,'Renda Fixa'!I:I,"A")/SUMIFS('Renda Fixa'!O:O,'Renda Fixa'!N:N,V282,'Renda Fixa'!I:I,"A"))),"")</f>
        <v/>
      </c>
    </row>
    <row r="283" spans="3:25" x14ac:dyDescent="0.25">
      <c r="C283" s="16">
        <v>283</v>
      </c>
      <c r="D283" s="16" t="str">
        <f>IFERROR(IF('Renda Variável'!H309&lt;&gt;"",'Renda Variável'!H309,""),"")</f>
        <v/>
      </c>
      <c r="E283" s="16" t="str">
        <f>IFERROR(IF((SUMIFS('Renda Variável'!M:M,'Renda Variável'!H:H,D283,'Renda Variável'!J:J,"C")-SUMIFS('Renda Variável'!M:M,'Renda Variável'!H:H,D283,'Renda Variável'!J:J,"V"))=0,"",IF(D283="","",IF(COUNTIF('Renda Variável'!$H$27:H309,D283)&gt;1,"",C283))),"")</f>
        <v/>
      </c>
      <c r="F283" s="16" t="str">
        <f t="shared" si="9"/>
        <v/>
      </c>
      <c r="G283" s="16" t="str" cm="1">
        <f t="array" ref="G283">IFERROR(INDEX(D:D,F283),"")</f>
        <v/>
      </c>
      <c r="H283" s="16" t="str">
        <f>IF(G283&lt;&gt;"",VLOOKUP(G283,'Renda Variável'!H:I,2,0),"")</f>
        <v/>
      </c>
      <c r="I283" s="17" t="str">
        <f>IF(G283&lt;&gt;"",(SUMIFS('Renda Variável'!M:M,'Renda Variável'!H:H,G283,'Renda Variável'!J:J,"C")-SUMIFS('Renda Variável'!M:M,'Renda Variável'!H:H,G283,'Renda Variável'!J:J,"V"))*VLOOKUP(G283,Tabela1[],2,0),"")</f>
        <v/>
      </c>
      <c r="J283" s="17" t="str">
        <f>IF(
G283&lt;&gt;"",
(SUMIFS('Renda Variável'!M:M,'Renda Variável'!H:H,G283,'Renda Variável'!J:J,"C")-SUMIFS('Renda Variável'!M:M,'Renda Variável'!H:H,G283,'Renda Variável'!J:J,"V")) *
(VLOOKUP(G283,Tabela1[],2,0) -
(SUMIFS('Renda Variável'!Q:Q,'Renda Variável'!H:H,G283,'Renda Variável'!J:J,"C")/SUMIFS('Renda Variável'!M:M,'Renda Variável'!H:H,G283,'Renda Variável'!J:J,"C"))),"")</f>
        <v/>
      </c>
      <c r="R283" s="16">
        <f t="shared" si="11"/>
        <v>283</v>
      </c>
      <c r="S283" s="16" t="str">
        <f>IFERROR(IF('Renda Fixa'!N313&lt;&gt;"",'Renda Fixa'!N313,""),"")</f>
        <v/>
      </c>
      <c r="T283" s="16" t="str">
        <f>IFERROR(IF((SUMIFS('Renda Fixa'!O:O,'Renda Fixa'!N:N,S283,'Renda Fixa'!I:I,"A")-SUMIFS('Renda Fixa'!O:O,'Renda Fixa'!N:N,S283,'Renda Fixa'!I:I,"R"))=0,"",IF(S283="","",IF(COUNTIF('Renda Fixa'!$N$31:N313,S283)&gt;1,"",R283))),"")</f>
        <v/>
      </c>
      <c r="U283" s="16" t="str">
        <f t="shared" si="10"/>
        <v/>
      </c>
      <c r="V283" s="16" t="str" cm="1">
        <f t="array" ref="V283">IFERROR(INDEX(S:S,U283),"")</f>
        <v/>
      </c>
      <c r="W283" s="16" t="str">
        <f>IF(V283&lt;&gt;"",INDEX('Renda Fixa'!J:J,MATCH(V283,'Renda Fixa'!N:N,0)),"")</f>
        <v/>
      </c>
      <c r="X283" s="17" t="str">
        <f>IF(V283&lt;&gt;"",(SUMIFS('Renda Fixa'!O:O,'Renda Fixa'!N:N,V283,'Renda Fixa'!I:I,"A")-SUMIFS('Renda Fixa'!O:O,'Renda Fixa'!N:N,V283,'Renda Fixa'!I:I,"R"))*VLOOKUP(V283,Tabela2[],2,0),"")</f>
        <v/>
      </c>
      <c r="Y283" s="2" t="str">
        <f>IF(
V283&lt;&gt;"",
(SUMIFS('Renda Fixa'!O:O,'Renda Fixa'!N:N,V283,'Renda Fixa'!I:I,"A")-SUMIFS('Renda Fixa'!O:O,'Renda Fixa'!N:N,V283,'Renda Fixa'!I:I,"R")) *
(VLOOKUP(V283,Tabela2[],2,0) -
(SUMIFS('Renda Fixa'!S:S,'Renda Fixa'!N:N,V283,'Renda Fixa'!I:I,"A")/SUMIFS('Renda Fixa'!O:O,'Renda Fixa'!N:N,V283,'Renda Fixa'!I:I,"A"))),"")</f>
        <v/>
      </c>
    </row>
    <row r="284" spans="3:25" x14ac:dyDescent="0.25">
      <c r="C284" s="16">
        <v>284</v>
      </c>
      <c r="D284" s="16" t="str">
        <f>IFERROR(IF('Renda Variável'!H310&lt;&gt;"",'Renda Variável'!H310,""),"")</f>
        <v/>
      </c>
      <c r="E284" s="16" t="str">
        <f>IFERROR(IF((SUMIFS('Renda Variável'!M:M,'Renda Variável'!H:H,D284,'Renda Variável'!J:J,"C")-SUMIFS('Renda Variável'!M:M,'Renda Variável'!H:H,D284,'Renda Variável'!J:J,"V"))=0,"",IF(D284="","",IF(COUNTIF('Renda Variável'!$H$27:H310,D284)&gt;1,"",C284))),"")</f>
        <v/>
      </c>
      <c r="F284" s="16" t="str">
        <f t="shared" si="9"/>
        <v/>
      </c>
      <c r="G284" s="16" t="str" cm="1">
        <f t="array" ref="G284">IFERROR(INDEX(D:D,F284),"")</f>
        <v/>
      </c>
      <c r="H284" s="16" t="str">
        <f>IF(G284&lt;&gt;"",VLOOKUP(G284,'Renda Variável'!H:I,2,0),"")</f>
        <v/>
      </c>
      <c r="I284" s="17" t="str">
        <f>IF(G284&lt;&gt;"",(SUMIFS('Renda Variável'!M:M,'Renda Variável'!H:H,G284,'Renda Variável'!J:J,"C")-SUMIFS('Renda Variável'!M:M,'Renda Variável'!H:H,G284,'Renda Variável'!J:J,"V"))*VLOOKUP(G284,Tabela1[],2,0),"")</f>
        <v/>
      </c>
      <c r="J284" s="17" t="str">
        <f>IF(
G284&lt;&gt;"",
(SUMIFS('Renda Variável'!M:M,'Renda Variável'!H:H,G284,'Renda Variável'!J:J,"C")-SUMIFS('Renda Variável'!M:M,'Renda Variável'!H:H,G284,'Renda Variável'!J:J,"V")) *
(VLOOKUP(G284,Tabela1[],2,0) -
(SUMIFS('Renda Variável'!Q:Q,'Renda Variável'!H:H,G284,'Renda Variável'!J:J,"C")/SUMIFS('Renda Variável'!M:M,'Renda Variável'!H:H,G284,'Renda Variável'!J:J,"C"))),"")</f>
        <v/>
      </c>
      <c r="R284" s="16">
        <f t="shared" si="11"/>
        <v>284</v>
      </c>
      <c r="S284" s="16" t="str">
        <f>IFERROR(IF('Renda Fixa'!N314&lt;&gt;"",'Renda Fixa'!N314,""),"")</f>
        <v/>
      </c>
      <c r="T284" s="16" t="str">
        <f>IFERROR(IF((SUMIFS('Renda Fixa'!O:O,'Renda Fixa'!N:N,S284,'Renda Fixa'!I:I,"A")-SUMIFS('Renda Fixa'!O:O,'Renda Fixa'!N:N,S284,'Renda Fixa'!I:I,"R"))=0,"",IF(S284="","",IF(COUNTIF('Renda Fixa'!$N$31:N314,S284)&gt;1,"",R284))),"")</f>
        <v/>
      </c>
      <c r="U284" s="16" t="str">
        <f t="shared" si="10"/>
        <v/>
      </c>
      <c r="V284" s="16" t="str" cm="1">
        <f t="array" ref="V284">IFERROR(INDEX(S:S,U284),"")</f>
        <v/>
      </c>
      <c r="W284" s="16" t="str">
        <f>IF(V284&lt;&gt;"",INDEX('Renda Fixa'!J:J,MATCH(V284,'Renda Fixa'!N:N,0)),"")</f>
        <v/>
      </c>
      <c r="X284" s="17" t="str">
        <f>IF(V284&lt;&gt;"",(SUMIFS('Renda Fixa'!O:O,'Renda Fixa'!N:N,V284,'Renda Fixa'!I:I,"A")-SUMIFS('Renda Fixa'!O:O,'Renda Fixa'!N:N,V284,'Renda Fixa'!I:I,"R"))*VLOOKUP(V284,Tabela2[],2,0),"")</f>
        <v/>
      </c>
      <c r="Y284" s="2" t="str">
        <f>IF(
V284&lt;&gt;"",
(SUMIFS('Renda Fixa'!O:O,'Renda Fixa'!N:N,V284,'Renda Fixa'!I:I,"A")-SUMIFS('Renda Fixa'!O:O,'Renda Fixa'!N:N,V284,'Renda Fixa'!I:I,"R")) *
(VLOOKUP(V284,Tabela2[],2,0) -
(SUMIFS('Renda Fixa'!S:S,'Renda Fixa'!N:N,V284,'Renda Fixa'!I:I,"A")/SUMIFS('Renda Fixa'!O:O,'Renda Fixa'!N:N,V284,'Renda Fixa'!I:I,"A"))),"")</f>
        <v/>
      </c>
    </row>
    <row r="285" spans="3:25" x14ac:dyDescent="0.25">
      <c r="C285" s="16">
        <v>285</v>
      </c>
      <c r="D285" s="16" t="str">
        <f>IFERROR(IF('Renda Variável'!H311&lt;&gt;"",'Renda Variável'!H311,""),"")</f>
        <v/>
      </c>
      <c r="E285" s="16" t="str">
        <f>IFERROR(IF((SUMIFS('Renda Variável'!M:M,'Renda Variável'!H:H,D285,'Renda Variável'!J:J,"C")-SUMIFS('Renda Variável'!M:M,'Renda Variável'!H:H,D285,'Renda Variável'!J:J,"V"))=0,"",IF(D285="","",IF(COUNTIF('Renda Variável'!$H$27:H311,D285)&gt;1,"",C285))),"")</f>
        <v/>
      </c>
      <c r="F285" s="16" t="str">
        <f t="shared" si="9"/>
        <v/>
      </c>
      <c r="G285" s="16" t="str" cm="1">
        <f t="array" ref="G285">IFERROR(INDEX(D:D,F285),"")</f>
        <v/>
      </c>
      <c r="H285" s="16" t="str">
        <f>IF(G285&lt;&gt;"",VLOOKUP(G285,'Renda Variável'!H:I,2,0),"")</f>
        <v/>
      </c>
      <c r="I285" s="17" t="str">
        <f>IF(G285&lt;&gt;"",(SUMIFS('Renda Variável'!M:M,'Renda Variável'!H:H,G285,'Renda Variável'!J:J,"C")-SUMIFS('Renda Variável'!M:M,'Renda Variável'!H:H,G285,'Renda Variável'!J:J,"V"))*VLOOKUP(G285,Tabela1[],2,0),"")</f>
        <v/>
      </c>
      <c r="J285" s="17" t="str">
        <f>IF(
G285&lt;&gt;"",
(SUMIFS('Renda Variável'!M:M,'Renda Variável'!H:H,G285,'Renda Variável'!J:J,"C")-SUMIFS('Renda Variável'!M:M,'Renda Variável'!H:H,G285,'Renda Variável'!J:J,"V")) *
(VLOOKUP(G285,Tabela1[],2,0) -
(SUMIFS('Renda Variável'!Q:Q,'Renda Variável'!H:H,G285,'Renda Variável'!J:J,"C")/SUMIFS('Renda Variável'!M:M,'Renda Variável'!H:H,G285,'Renda Variável'!J:J,"C"))),"")</f>
        <v/>
      </c>
      <c r="R285" s="16">
        <f t="shared" si="11"/>
        <v>285</v>
      </c>
      <c r="S285" s="16" t="str">
        <f>IFERROR(IF('Renda Fixa'!N315&lt;&gt;"",'Renda Fixa'!N315,""),"")</f>
        <v/>
      </c>
      <c r="T285" s="16" t="str">
        <f>IFERROR(IF((SUMIFS('Renda Fixa'!O:O,'Renda Fixa'!N:N,S285,'Renda Fixa'!I:I,"A")-SUMIFS('Renda Fixa'!O:O,'Renda Fixa'!N:N,S285,'Renda Fixa'!I:I,"R"))=0,"",IF(S285="","",IF(COUNTIF('Renda Fixa'!$N$31:N315,S285)&gt;1,"",R285))),"")</f>
        <v/>
      </c>
      <c r="U285" s="16" t="str">
        <f t="shared" si="10"/>
        <v/>
      </c>
      <c r="V285" s="16" t="str" cm="1">
        <f t="array" ref="V285">IFERROR(INDEX(S:S,U285),"")</f>
        <v/>
      </c>
      <c r="W285" s="16" t="str">
        <f>IF(V285&lt;&gt;"",INDEX('Renda Fixa'!J:J,MATCH(V285,'Renda Fixa'!N:N,0)),"")</f>
        <v/>
      </c>
      <c r="X285" s="17" t="str">
        <f>IF(V285&lt;&gt;"",(SUMIFS('Renda Fixa'!O:O,'Renda Fixa'!N:N,V285,'Renda Fixa'!I:I,"A")-SUMIFS('Renda Fixa'!O:O,'Renda Fixa'!N:N,V285,'Renda Fixa'!I:I,"R"))*VLOOKUP(V285,Tabela2[],2,0),"")</f>
        <v/>
      </c>
      <c r="Y285" s="2" t="str">
        <f>IF(
V285&lt;&gt;"",
(SUMIFS('Renda Fixa'!O:O,'Renda Fixa'!N:N,V285,'Renda Fixa'!I:I,"A")-SUMIFS('Renda Fixa'!O:O,'Renda Fixa'!N:N,V285,'Renda Fixa'!I:I,"R")) *
(VLOOKUP(V285,Tabela2[],2,0) -
(SUMIFS('Renda Fixa'!S:S,'Renda Fixa'!N:N,V285,'Renda Fixa'!I:I,"A")/SUMIFS('Renda Fixa'!O:O,'Renda Fixa'!N:N,V285,'Renda Fixa'!I:I,"A"))),"")</f>
        <v/>
      </c>
    </row>
    <row r="286" spans="3:25" x14ac:dyDescent="0.25">
      <c r="C286" s="16">
        <v>286</v>
      </c>
      <c r="D286" s="16" t="str">
        <f>IFERROR(IF('Renda Variável'!H312&lt;&gt;"",'Renda Variável'!H312,""),"")</f>
        <v/>
      </c>
      <c r="E286" s="16" t="str">
        <f>IFERROR(IF((SUMIFS('Renda Variável'!M:M,'Renda Variável'!H:H,D286,'Renda Variável'!J:J,"C")-SUMIFS('Renda Variável'!M:M,'Renda Variável'!H:H,D286,'Renda Variável'!J:J,"V"))=0,"",IF(D286="","",IF(COUNTIF('Renda Variável'!$H$27:H312,D286)&gt;1,"",C286))),"")</f>
        <v/>
      </c>
      <c r="F286" s="16" t="str">
        <f t="shared" si="9"/>
        <v/>
      </c>
      <c r="G286" s="16" t="str" cm="1">
        <f t="array" ref="G286">IFERROR(INDEX(D:D,F286),"")</f>
        <v/>
      </c>
      <c r="H286" s="16" t="str">
        <f>IF(G286&lt;&gt;"",VLOOKUP(G286,'Renda Variável'!H:I,2,0),"")</f>
        <v/>
      </c>
      <c r="I286" s="17" t="str">
        <f>IF(G286&lt;&gt;"",(SUMIFS('Renda Variável'!M:M,'Renda Variável'!H:H,G286,'Renda Variável'!J:J,"C")-SUMIFS('Renda Variável'!M:M,'Renda Variável'!H:H,G286,'Renda Variável'!J:J,"V"))*VLOOKUP(G286,Tabela1[],2,0),"")</f>
        <v/>
      </c>
      <c r="J286" s="17" t="str">
        <f>IF(
G286&lt;&gt;"",
(SUMIFS('Renda Variável'!M:M,'Renda Variável'!H:H,G286,'Renda Variável'!J:J,"C")-SUMIFS('Renda Variável'!M:M,'Renda Variável'!H:H,G286,'Renda Variável'!J:J,"V")) *
(VLOOKUP(G286,Tabela1[],2,0) -
(SUMIFS('Renda Variável'!Q:Q,'Renda Variável'!H:H,G286,'Renda Variável'!J:J,"C")/SUMIFS('Renda Variável'!M:M,'Renda Variável'!H:H,G286,'Renda Variável'!J:J,"C"))),"")</f>
        <v/>
      </c>
      <c r="R286" s="16">
        <f t="shared" si="11"/>
        <v>286</v>
      </c>
      <c r="S286" s="16" t="str">
        <f>IFERROR(IF('Renda Fixa'!N316&lt;&gt;"",'Renda Fixa'!N316,""),"")</f>
        <v/>
      </c>
      <c r="T286" s="16" t="str">
        <f>IFERROR(IF((SUMIFS('Renda Fixa'!O:O,'Renda Fixa'!N:N,S286,'Renda Fixa'!I:I,"A")-SUMIFS('Renda Fixa'!O:O,'Renda Fixa'!N:N,S286,'Renda Fixa'!I:I,"R"))=0,"",IF(S286="","",IF(COUNTIF('Renda Fixa'!$N$31:N316,S286)&gt;1,"",R286))),"")</f>
        <v/>
      </c>
      <c r="U286" s="16" t="str">
        <f t="shared" si="10"/>
        <v/>
      </c>
      <c r="V286" s="16" t="str" cm="1">
        <f t="array" ref="V286">IFERROR(INDEX(S:S,U286),"")</f>
        <v/>
      </c>
      <c r="W286" s="16" t="str">
        <f>IF(V286&lt;&gt;"",INDEX('Renda Fixa'!J:J,MATCH(V286,'Renda Fixa'!N:N,0)),"")</f>
        <v/>
      </c>
      <c r="X286" s="17" t="str">
        <f>IF(V286&lt;&gt;"",(SUMIFS('Renda Fixa'!O:O,'Renda Fixa'!N:N,V286,'Renda Fixa'!I:I,"A")-SUMIFS('Renda Fixa'!O:O,'Renda Fixa'!N:N,V286,'Renda Fixa'!I:I,"R"))*VLOOKUP(V286,Tabela2[],2,0),"")</f>
        <v/>
      </c>
      <c r="Y286" s="2" t="str">
        <f>IF(
V286&lt;&gt;"",
(SUMIFS('Renda Fixa'!O:O,'Renda Fixa'!N:N,V286,'Renda Fixa'!I:I,"A")-SUMIFS('Renda Fixa'!O:O,'Renda Fixa'!N:N,V286,'Renda Fixa'!I:I,"R")) *
(VLOOKUP(V286,Tabela2[],2,0) -
(SUMIFS('Renda Fixa'!S:S,'Renda Fixa'!N:N,V286,'Renda Fixa'!I:I,"A")/SUMIFS('Renda Fixa'!O:O,'Renda Fixa'!N:N,V286,'Renda Fixa'!I:I,"A"))),"")</f>
        <v/>
      </c>
    </row>
    <row r="287" spans="3:25" x14ac:dyDescent="0.25">
      <c r="C287" s="16">
        <v>287</v>
      </c>
      <c r="D287" s="16" t="str">
        <f>IFERROR(IF('Renda Variável'!H313&lt;&gt;"",'Renda Variável'!H313,""),"")</f>
        <v/>
      </c>
      <c r="E287" s="16" t="str">
        <f>IFERROR(IF((SUMIFS('Renda Variável'!M:M,'Renda Variável'!H:H,D287,'Renda Variável'!J:J,"C")-SUMIFS('Renda Variável'!M:M,'Renda Variável'!H:H,D287,'Renda Variável'!J:J,"V"))=0,"",IF(D287="","",IF(COUNTIF('Renda Variável'!$H$27:H313,D287)&gt;1,"",C287))),"")</f>
        <v/>
      </c>
      <c r="F287" s="16" t="str">
        <f t="shared" si="9"/>
        <v/>
      </c>
      <c r="G287" s="16" t="str" cm="1">
        <f t="array" ref="G287">IFERROR(INDEX(D:D,F287),"")</f>
        <v/>
      </c>
      <c r="H287" s="16" t="str">
        <f>IF(G287&lt;&gt;"",VLOOKUP(G287,'Renda Variável'!H:I,2,0),"")</f>
        <v/>
      </c>
      <c r="I287" s="17" t="str">
        <f>IF(G287&lt;&gt;"",(SUMIFS('Renda Variável'!M:M,'Renda Variável'!H:H,G287,'Renda Variável'!J:J,"C")-SUMIFS('Renda Variável'!M:M,'Renda Variável'!H:H,G287,'Renda Variável'!J:J,"V"))*VLOOKUP(G287,Tabela1[],2,0),"")</f>
        <v/>
      </c>
      <c r="J287" s="17" t="str">
        <f>IF(
G287&lt;&gt;"",
(SUMIFS('Renda Variável'!M:M,'Renda Variável'!H:H,G287,'Renda Variável'!J:J,"C")-SUMIFS('Renda Variável'!M:M,'Renda Variável'!H:H,G287,'Renda Variável'!J:J,"V")) *
(VLOOKUP(G287,Tabela1[],2,0) -
(SUMIFS('Renda Variável'!Q:Q,'Renda Variável'!H:H,G287,'Renda Variável'!J:J,"C")/SUMIFS('Renda Variável'!M:M,'Renda Variável'!H:H,G287,'Renda Variável'!J:J,"C"))),"")</f>
        <v/>
      </c>
      <c r="R287" s="16">
        <f t="shared" si="11"/>
        <v>287</v>
      </c>
      <c r="S287" s="16" t="str">
        <f>IFERROR(IF('Renda Fixa'!N317&lt;&gt;"",'Renda Fixa'!N317,""),"")</f>
        <v/>
      </c>
      <c r="T287" s="16" t="str">
        <f>IFERROR(IF((SUMIFS('Renda Fixa'!O:O,'Renda Fixa'!N:N,S287,'Renda Fixa'!I:I,"A")-SUMIFS('Renda Fixa'!O:O,'Renda Fixa'!N:N,S287,'Renda Fixa'!I:I,"R"))=0,"",IF(S287="","",IF(COUNTIF('Renda Fixa'!$N$31:N317,S287)&gt;1,"",R287))),"")</f>
        <v/>
      </c>
      <c r="U287" s="16" t="str">
        <f t="shared" si="10"/>
        <v/>
      </c>
      <c r="V287" s="16" t="str" cm="1">
        <f t="array" ref="V287">IFERROR(INDEX(S:S,U287),"")</f>
        <v/>
      </c>
      <c r="W287" s="16" t="str">
        <f>IF(V287&lt;&gt;"",INDEX('Renda Fixa'!J:J,MATCH(V287,'Renda Fixa'!N:N,0)),"")</f>
        <v/>
      </c>
      <c r="X287" s="17" t="str">
        <f>IF(V287&lt;&gt;"",(SUMIFS('Renda Fixa'!O:O,'Renda Fixa'!N:N,V287,'Renda Fixa'!I:I,"A")-SUMIFS('Renda Fixa'!O:O,'Renda Fixa'!N:N,V287,'Renda Fixa'!I:I,"R"))*VLOOKUP(V287,Tabela2[],2,0),"")</f>
        <v/>
      </c>
      <c r="Y287" s="2" t="str">
        <f>IF(
V287&lt;&gt;"",
(SUMIFS('Renda Fixa'!O:O,'Renda Fixa'!N:N,V287,'Renda Fixa'!I:I,"A")-SUMIFS('Renda Fixa'!O:O,'Renda Fixa'!N:N,V287,'Renda Fixa'!I:I,"R")) *
(VLOOKUP(V287,Tabela2[],2,0) -
(SUMIFS('Renda Fixa'!S:S,'Renda Fixa'!N:N,V287,'Renda Fixa'!I:I,"A")/SUMIFS('Renda Fixa'!O:O,'Renda Fixa'!N:N,V287,'Renda Fixa'!I:I,"A"))),"")</f>
        <v/>
      </c>
    </row>
    <row r="288" spans="3:25" x14ac:dyDescent="0.25">
      <c r="C288" s="16">
        <v>288</v>
      </c>
      <c r="D288" s="16" t="str">
        <f>IFERROR(IF('Renda Variável'!H314&lt;&gt;"",'Renda Variável'!H314,""),"")</f>
        <v/>
      </c>
      <c r="E288" s="16" t="str">
        <f>IFERROR(IF((SUMIFS('Renda Variável'!M:M,'Renda Variável'!H:H,D288,'Renda Variável'!J:J,"C")-SUMIFS('Renda Variável'!M:M,'Renda Variável'!H:H,D288,'Renda Variável'!J:J,"V"))=0,"",IF(D288="","",IF(COUNTIF('Renda Variável'!$H$27:H314,D288)&gt;1,"",C288))),"")</f>
        <v/>
      </c>
      <c r="F288" s="16" t="str">
        <f t="shared" si="9"/>
        <v/>
      </c>
      <c r="G288" s="16" t="str" cm="1">
        <f t="array" ref="G288">IFERROR(INDEX(D:D,F288),"")</f>
        <v/>
      </c>
      <c r="H288" s="16" t="str">
        <f>IF(G288&lt;&gt;"",VLOOKUP(G288,'Renda Variável'!H:I,2,0),"")</f>
        <v/>
      </c>
      <c r="I288" s="17" t="str">
        <f>IF(G288&lt;&gt;"",(SUMIFS('Renda Variável'!M:M,'Renda Variável'!H:H,G288,'Renda Variável'!J:J,"C")-SUMIFS('Renda Variável'!M:M,'Renda Variável'!H:H,G288,'Renda Variável'!J:J,"V"))*VLOOKUP(G288,Tabela1[],2,0),"")</f>
        <v/>
      </c>
      <c r="J288" s="17" t="str">
        <f>IF(
G288&lt;&gt;"",
(SUMIFS('Renda Variável'!M:M,'Renda Variável'!H:H,G288,'Renda Variável'!J:J,"C")-SUMIFS('Renda Variável'!M:M,'Renda Variável'!H:H,G288,'Renda Variável'!J:J,"V")) *
(VLOOKUP(G288,Tabela1[],2,0) -
(SUMIFS('Renda Variável'!Q:Q,'Renda Variável'!H:H,G288,'Renda Variável'!J:J,"C")/SUMIFS('Renda Variável'!M:M,'Renda Variável'!H:H,G288,'Renda Variável'!J:J,"C"))),"")</f>
        <v/>
      </c>
      <c r="R288" s="16">
        <f t="shared" si="11"/>
        <v>288</v>
      </c>
      <c r="S288" s="16" t="str">
        <f>IFERROR(IF('Renda Fixa'!N318&lt;&gt;"",'Renda Fixa'!N318,""),"")</f>
        <v/>
      </c>
      <c r="T288" s="16" t="str">
        <f>IFERROR(IF((SUMIFS('Renda Fixa'!O:O,'Renda Fixa'!N:N,S288,'Renda Fixa'!I:I,"A")-SUMIFS('Renda Fixa'!O:O,'Renda Fixa'!N:N,S288,'Renda Fixa'!I:I,"R"))=0,"",IF(S288="","",IF(COUNTIF('Renda Fixa'!$N$31:N318,S288)&gt;1,"",R288))),"")</f>
        <v/>
      </c>
      <c r="U288" s="16" t="str">
        <f t="shared" si="10"/>
        <v/>
      </c>
      <c r="V288" s="16" t="str" cm="1">
        <f t="array" ref="V288">IFERROR(INDEX(S:S,U288),"")</f>
        <v/>
      </c>
      <c r="W288" s="16" t="str">
        <f>IF(V288&lt;&gt;"",INDEX('Renda Fixa'!J:J,MATCH(V288,'Renda Fixa'!N:N,0)),"")</f>
        <v/>
      </c>
      <c r="X288" s="17" t="str">
        <f>IF(V288&lt;&gt;"",(SUMIFS('Renda Fixa'!O:O,'Renda Fixa'!N:N,V288,'Renda Fixa'!I:I,"A")-SUMIFS('Renda Fixa'!O:O,'Renda Fixa'!N:N,V288,'Renda Fixa'!I:I,"R"))*VLOOKUP(V288,Tabela2[],2,0),"")</f>
        <v/>
      </c>
      <c r="Y288" s="2" t="str">
        <f>IF(
V288&lt;&gt;"",
(SUMIFS('Renda Fixa'!O:O,'Renda Fixa'!N:N,V288,'Renda Fixa'!I:I,"A")-SUMIFS('Renda Fixa'!O:O,'Renda Fixa'!N:N,V288,'Renda Fixa'!I:I,"R")) *
(VLOOKUP(V288,Tabela2[],2,0) -
(SUMIFS('Renda Fixa'!S:S,'Renda Fixa'!N:N,V288,'Renda Fixa'!I:I,"A")/SUMIFS('Renda Fixa'!O:O,'Renda Fixa'!N:N,V288,'Renda Fixa'!I:I,"A"))),"")</f>
        <v/>
      </c>
    </row>
    <row r="289" spans="3:25" x14ac:dyDescent="0.25">
      <c r="C289" s="16">
        <v>289</v>
      </c>
      <c r="D289" s="16" t="str">
        <f>IFERROR(IF('Renda Variável'!H315&lt;&gt;"",'Renda Variável'!H315,""),"")</f>
        <v/>
      </c>
      <c r="E289" s="16" t="str">
        <f>IFERROR(IF((SUMIFS('Renda Variável'!M:M,'Renda Variável'!H:H,D289,'Renda Variável'!J:J,"C")-SUMIFS('Renda Variável'!M:M,'Renda Variável'!H:H,D289,'Renda Variável'!J:J,"V"))=0,"",IF(D289="","",IF(COUNTIF('Renda Variável'!$H$27:H315,D289)&gt;1,"",C289))),"")</f>
        <v/>
      </c>
      <c r="F289" s="16" t="str">
        <f t="shared" si="9"/>
        <v/>
      </c>
      <c r="G289" s="16" t="str" cm="1">
        <f t="array" ref="G289">IFERROR(INDEX(D:D,F289),"")</f>
        <v/>
      </c>
      <c r="H289" s="16" t="str">
        <f>IF(G289&lt;&gt;"",VLOOKUP(G289,'Renda Variável'!H:I,2,0),"")</f>
        <v/>
      </c>
      <c r="I289" s="17" t="str">
        <f>IF(G289&lt;&gt;"",(SUMIFS('Renda Variável'!M:M,'Renda Variável'!H:H,G289,'Renda Variável'!J:J,"C")-SUMIFS('Renda Variável'!M:M,'Renda Variável'!H:H,G289,'Renda Variável'!J:J,"V"))*VLOOKUP(G289,Tabela1[],2,0),"")</f>
        <v/>
      </c>
      <c r="J289" s="17" t="str">
        <f>IF(
G289&lt;&gt;"",
(SUMIFS('Renda Variável'!M:M,'Renda Variável'!H:H,G289,'Renda Variável'!J:J,"C")-SUMIFS('Renda Variável'!M:M,'Renda Variável'!H:H,G289,'Renda Variável'!J:J,"V")) *
(VLOOKUP(G289,Tabela1[],2,0) -
(SUMIFS('Renda Variável'!Q:Q,'Renda Variável'!H:H,G289,'Renda Variável'!J:J,"C")/SUMIFS('Renda Variável'!M:M,'Renda Variável'!H:H,G289,'Renda Variável'!J:J,"C"))),"")</f>
        <v/>
      </c>
      <c r="R289" s="16">
        <f t="shared" si="11"/>
        <v>289</v>
      </c>
      <c r="S289" s="16" t="str">
        <f>IFERROR(IF('Renda Fixa'!N319&lt;&gt;"",'Renda Fixa'!N319,""),"")</f>
        <v/>
      </c>
      <c r="T289" s="16" t="str">
        <f>IFERROR(IF((SUMIFS('Renda Fixa'!O:O,'Renda Fixa'!N:N,S289,'Renda Fixa'!I:I,"A")-SUMIFS('Renda Fixa'!O:O,'Renda Fixa'!N:N,S289,'Renda Fixa'!I:I,"R"))=0,"",IF(S289="","",IF(COUNTIF('Renda Fixa'!$N$31:N319,S289)&gt;1,"",R289))),"")</f>
        <v/>
      </c>
      <c r="U289" s="16" t="str">
        <f t="shared" si="10"/>
        <v/>
      </c>
      <c r="V289" s="16" t="str" cm="1">
        <f t="array" ref="V289">IFERROR(INDEX(S:S,U289),"")</f>
        <v/>
      </c>
      <c r="W289" s="16" t="str">
        <f>IF(V289&lt;&gt;"",INDEX('Renda Fixa'!J:J,MATCH(V289,'Renda Fixa'!N:N,0)),"")</f>
        <v/>
      </c>
      <c r="X289" s="17" t="str">
        <f>IF(V289&lt;&gt;"",(SUMIFS('Renda Fixa'!O:O,'Renda Fixa'!N:N,V289,'Renda Fixa'!I:I,"A")-SUMIFS('Renda Fixa'!O:O,'Renda Fixa'!N:N,V289,'Renda Fixa'!I:I,"R"))*VLOOKUP(V289,Tabela2[],2,0),"")</f>
        <v/>
      </c>
      <c r="Y289" s="2" t="str">
        <f>IF(
V289&lt;&gt;"",
(SUMIFS('Renda Fixa'!O:O,'Renda Fixa'!N:N,V289,'Renda Fixa'!I:I,"A")-SUMIFS('Renda Fixa'!O:O,'Renda Fixa'!N:N,V289,'Renda Fixa'!I:I,"R")) *
(VLOOKUP(V289,Tabela2[],2,0) -
(SUMIFS('Renda Fixa'!S:S,'Renda Fixa'!N:N,V289,'Renda Fixa'!I:I,"A")/SUMIFS('Renda Fixa'!O:O,'Renda Fixa'!N:N,V289,'Renda Fixa'!I:I,"A"))),"")</f>
        <v/>
      </c>
    </row>
    <row r="290" spans="3:25" x14ac:dyDescent="0.25">
      <c r="C290" s="16">
        <v>290</v>
      </c>
      <c r="D290" s="16" t="str">
        <f>IFERROR(IF('Renda Variável'!H316&lt;&gt;"",'Renda Variável'!H316,""),"")</f>
        <v/>
      </c>
      <c r="E290" s="16" t="str">
        <f>IFERROR(IF((SUMIFS('Renda Variável'!M:M,'Renda Variável'!H:H,D290,'Renda Variável'!J:J,"C")-SUMIFS('Renda Variável'!M:M,'Renda Variável'!H:H,D290,'Renda Variável'!J:J,"V"))=0,"",IF(D290="","",IF(COUNTIF('Renda Variável'!$H$27:H316,D290)&gt;1,"",C290))),"")</f>
        <v/>
      </c>
      <c r="F290" s="16" t="str">
        <f t="shared" si="9"/>
        <v/>
      </c>
      <c r="G290" s="16" t="str" cm="1">
        <f t="array" ref="G290">IFERROR(INDEX(D:D,F290),"")</f>
        <v/>
      </c>
      <c r="H290" s="16" t="str">
        <f>IF(G290&lt;&gt;"",VLOOKUP(G290,'Renda Variável'!H:I,2,0),"")</f>
        <v/>
      </c>
      <c r="I290" s="17" t="str">
        <f>IF(G290&lt;&gt;"",(SUMIFS('Renda Variável'!M:M,'Renda Variável'!H:H,G290,'Renda Variável'!J:J,"C")-SUMIFS('Renda Variável'!M:M,'Renda Variável'!H:H,G290,'Renda Variável'!J:J,"V"))*VLOOKUP(G290,Tabela1[],2,0),"")</f>
        <v/>
      </c>
      <c r="J290" s="17" t="str">
        <f>IF(
G290&lt;&gt;"",
(SUMIFS('Renda Variável'!M:M,'Renda Variável'!H:H,G290,'Renda Variável'!J:J,"C")-SUMIFS('Renda Variável'!M:M,'Renda Variável'!H:H,G290,'Renda Variável'!J:J,"V")) *
(VLOOKUP(G290,Tabela1[],2,0) -
(SUMIFS('Renda Variável'!Q:Q,'Renda Variável'!H:H,G290,'Renda Variável'!J:J,"C")/SUMIFS('Renda Variável'!M:M,'Renda Variável'!H:H,G290,'Renda Variável'!J:J,"C"))),"")</f>
        <v/>
      </c>
      <c r="R290" s="16">
        <f t="shared" si="11"/>
        <v>290</v>
      </c>
      <c r="S290" s="16" t="str">
        <f>IFERROR(IF('Renda Fixa'!N320&lt;&gt;"",'Renda Fixa'!N320,""),"")</f>
        <v/>
      </c>
      <c r="T290" s="16" t="str">
        <f>IFERROR(IF((SUMIFS('Renda Fixa'!O:O,'Renda Fixa'!N:N,S290,'Renda Fixa'!I:I,"A")-SUMIFS('Renda Fixa'!O:O,'Renda Fixa'!N:N,S290,'Renda Fixa'!I:I,"R"))=0,"",IF(S290="","",IF(COUNTIF('Renda Fixa'!$N$31:N320,S290)&gt;1,"",R290))),"")</f>
        <v/>
      </c>
      <c r="U290" s="16" t="str">
        <f t="shared" si="10"/>
        <v/>
      </c>
      <c r="V290" s="16" t="str" cm="1">
        <f t="array" ref="V290">IFERROR(INDEX(S:S,U290),"")</f>
        <v/>
      </c>
      <c r="W290" s="16" t="str">
        <f>IF(V290&lt;&gt;"",INDEX('Renda Fixa'!J:J,MATCH(V290,'Renda Fixa'!N:N,0)),"")</f>
        <v/>
      </c>
      <c r="X290" s="17" t="str">
        <f>IF(V290&lt;&gt;"",(SUMIFS('Renda Fixa'!O:O,'Renda Fixa'!N:N,V290,'Renda Fixa'!I:I,"A")-SUMIFS('Renda Fixa'!O:O,'Renda Fixa'!N:N,V290,'Renda Fixa'!I:I,"R"))*VLOOKUP(V290,Tabela2[],2,0),"")</f>
        <v/>
      </c>
      <c r="Y290" s="2" t="str">
        <f>IF(
V290&lt;&gt;"",
(SUMIFS('Renda Fixa'!O:O,'Renda Fixa'!N:N,V290,'Renda Fixa'!I:I,"A")-SUMIFS('Renda Fixa'!O:O,'Renda Fixa'!N:N,V290,'Renda Fixa'!I:I,"R")) *
(VLOOKUP(V290,Tabela2[],2,0) -
(SUMIFS('Renda Fixa'!S:S,'Renda Fixa'!N:N,V290,'Renda Fixa'!I:I,"A")/SUMIFS('Renda Fixa'!O:O,'Renda Fixa'!N:N,V290,'Renda Fixa'!I:I,"A"))),"")</f>
        <v/>
      </c>
    </row>
    <row r="291" spans="3:25" x14ac:dyDescent="0.25">
      <c r="C291" s="16">
        <v>291</v>
      </c>
      <c r="D291" s="16" t="str">
        <f>IFERROR(IF('Renda Variável'!H317&lt;&gt;"",'Renda Variável'!H317,""),"")</f>
        <v/>
      </c>
      <c r="E291" s="16" t="str">
        <f>IFERROR(IF((SUMIFS('Renda Variável'!M:M,'Renda Variável'!H:H,D291,'Renda Variável'!J:J,"C")-SUMIFS('Renda Variável'!M:M,'Renda Variável'!H:H,D291,'Renda Variável'!J:J,"V"))=0,"",IF(D291="","",IF(COUNTIF('Renda Variável'!$H$27:H317,D291)&gt;1,"",C291))),"")</f>
        <v/>
      </c>
      <c r="F291" s="16" t="str">
        <f t="shared" si="9"/>
        <v/>
      </c>
      <c r="G291" s="16" t="str" cm="1">
        <f t="array" ref="G291">IFERROR(INDEX(D:D,F291),"")</f>
        <v/>
      </c>
      <c r="H291" s="16" t="str">
        <f>IF(G291&lt;&gt;"",VLOOKUP(G291,'Renda Variável'!H:I,2,0),"")</f>
        <v/>
      </c>
      <c r="I291" s="17" t="str">
        <f>IF(G291&lt;&gt;"",(SUMIFS('Renda Variável'!M:M,'Renda Variável'!H:H,G291,'Renda Variável'!J:J,"C")-SUMIFS('Renda Variável'!M:M,'Renda Variável'!H:H,G291,'Renda Variável'!J:J,"V"))*VLOOKUP(G291,Tabela1[],2,0),"")</f>
        <v/>
      </c>
      <c r="J291" s="17" t="str">
        <f>IF(
G291&lt;&gt;"",
(SUMIFS('Renda Variável'!M:M,'Renda Variável'!H:H,G291,'Renda Variável'!J:J,"C")-SUMIFS('Renda Variável'!M:M,'Renda Variável'!H:H,G291,'Renda Variável'!J:J,"V")) *
(VLOOKUP(G291,Tabela1[],2,0) -
(SUMIFS('Renda Variável'!Q:Q,'Renda Variável'!H:H,G291,'Renda Variável'!J:J,"C")/SUMIFS('Renda Variável'!M:M,'Renda Variável'!H:H,G291,'Renda Variável'!J:J,"C"))),"")</f>
        <v/>
      </c>
      <c r="R291" s="16">
        <f t="shared" si="11"/>
        <v>291</v>
      </c>
      <c r="S291" s="16" t="str">
        <f>IFERROR(IF('Renda Fixa'!N321&lt;&gt;"",'Renda Fixa'!N321,""),"")</f>
        <v/>
      </c>
      <c r="T291" s="16" t="str">
        <f>IFERROR(IF((SUMIFS('Renda Fixa'!O:O,'Renda Fixa'!N:N,S291,'Renda Fixa'!I:I,"A")-SUMIFS('Renda Fixa'!O:O,'Renda Fixa'!N:N,S291,'Renda Fixa'!I:I,"R"))=0,"",IF(S291="","",IF(COUNTIF('Renda Fixa'!$N$31:N321,S291)&gt;1,"",R291))),"")</f>
        <v/>
      </c>
      <c r="U291" s="16" t="str">
        <f t="shared" si="10"/>
        <v/>
      </c>
      <c r="V291" s="16" t="str" cm="1">
        <f t="array" ref="V291">IFERROR(INDEX(S:S,U291),"")</f>
        <v/>
      </c>
      <c r="W291" s="16" t="str">
        <f>IF(V291&lt;&gt;"",INDEX('Renda Fixa'!J:J,MATCH(V291,'Renda Fixa'!N:N,0)),"")</f>
        <v/>
      </c>
      <c r="X291" s="17" t="str">
        <f>IF(V291&lt;&gt;"",(SUMIFS('Renda Fixa'!O:O,'Renda Fixa'!N:N,V291,'Renda Fixa'!I:I,"A")-SUMIFS('Renda Fixa'!O:O,'Renda Fixa'!N:N,V291,'Renda Fixa'!I:I,"R"))*VLOOKUP(V291,Tabela2[],2,0),"")</f>
        <v/>
      </c>
      <c r="Y291" s="2" t="str">
        <f>IF(
V291&lt;&gt;"",
(SUMIFS('Renda Fixa'!O:O,'Renda Fixa'!N:N,V291,'Renda Fixa'!I:I,"A")-SUMIFS('Renda Fixa'!O:O,'Renda Fixa'!N:N,V291,'Renda Fixa'!I:I,"R")) *
(VLOOKUP(V291,Tabela2[],2,0) -
(SUMIFS('Renda Fixa'!S:S,'Renda Fixa'!N:N,V291,'Renda Fixa'!I:I,"A")/SUMIFS('Renda Fixa'!O:O,'Renda Fixa'!N:N,V291,'Renda Fixa'!I:I,"A"))),"")</f>
        <v/>
      </c>
    </row>
    <row r="292" spans="3:25" x14ac:dyDescent="0.25">
      <c r="C292" s="16">
        <v>292</v>
      </c>
      <c r="D292" s="16" t="str">
        <f>IFERROR(IF('Renda Variável'!H318&lt;&gt;"",'Renda Variável'!H318,""),"")</f>
        <v/>
      </c>
      <c r="E292" s="16" t="str">
        <f>IFERROR(IF((SUMIFS('Renda Variável'!M:M,'Renda Variável'!H:H,D292,'Renda Variável'!J:J,"C")-SUMIFS('Renda Variável'!M:M,'Renda Variável'!H:H,D292,'Renda Variável'!J:J,"V"))=0,"",IF(D292="","",IF(COUNTIF('Renda Variável'!$H$27:H318,D292)&gt;1,"",C292))),"")</f>
        <v/>
      </c>
      <c r="F292" s="16" t="str">
        <f t="shared" si="9"/>
        <v/>
      </c>
      <c r="G292" s="16" t="str" cm="1">
        <f t="array" ref="G292">IFERROR(INDEX(D:D,F292),"")</f>
        <v/>
      </c>
      <c r="H292" s="16" t="str">
        <f>IF(G292&lt;&gt;"",VLOOKUP(G292,'Renda Variável'!H:I,2,0),"")</f>
        <v/>
      </c>
      <c r="I292" s="17" t="str">
        <f>IF(G292&lt;&gt;"",(SUMIFS('Renda Variável'!M:M,'Renda Variável'!H:H,G292,'Renda Variável'!J:J,"C")-SUMIFS('Renda Variável'!M:M,'Renda Variável'!H:H,G292,'Renda Variável'!J:J,"V"))*VLOOKUP(G292,Tabela1[],2,0),"")</f>
        <v/>
      </c>
      <c r="J292" s="17" t="str">
        <f>IF(
G292&lt;&gt;"",
(SUMIFS('Renda Variável'!M:M,'Renda Variável'!H:H,G292,'Renda Variável'!J:J,"C")-SUMIFS('Renda Variável'!M:M,'Renda Variável'!H:H,G292,'Renda Variável'!J:J,"V")) *
(VLOOKUP(G292,Tabela1[],2,0) -
(SUMIFS('Renda Variável'!Q:Q,'Renda Variável'!H:H,G292,'Renda Variável'!J:J,"C")/SUMIFS('Renda Variável'!M:M,'Renda Variável'!H:H,G292,'Renda Variável'!J:J,"C"))),"")</f>
        <v/>
      </c>
      <c r="R292" s="16">
        <f t="shared" si="11"/>
        <v>292</v>
      </c>
      <c r="S292" s="16" t="str">
        <f>IFERROR(IF('Renda Fixa'!N322&lt;&gt;"",'Renda Fixa'!N322,""),"")</f>
        <v/>
      </c>
      <c r="T292" s="16" t="str">
        <f>IFERROR(IF((SUMIFS('Renda Fixa'!O:O,'Renda Fixa'!N:N,S292,'Renda Fixa'!I:I,"A")-SUMIFS('Renda Fixa'!O:O,'Renda Fixa'!N:N,S292,'Renda Fixa'!I:I,"R"))=0,"",IF(S292="","",IF(COUNTIF('Renda Fixa'!$N$31:N322,S292)&gt;1,"",R292))),"")</f>
        <v/>
      </c>
      <c r="U292" s="16" t="str">
        <f t="shared" si="10"/>
        <v/>
      </c>
      <c r="V292" s="16" t="str" cm="1">
        <f t="array" ref="V292">IFERROR(INDEX(S:S,U292),"")</f>
        <v/>
      </c>
      <c r="W292" s="16" t="str">
        <f>IF(V292&lt;&gt;"",INDEX('Renda Fixa'!J:J,MATCH(V292,'Renda Fixa'!N:N,0)),"")</f>
        <v/>
      </c>
      <c r="X292" s="17" t="str">
        <f>IF(V292&lt;&gt;"",(SUMIFS('Renda Fixa'!O:O,'Renda Fixa'!N:N,V292,'Renda Fixa'!I:I,"A")-SUMIFS('Renda Fixa'!O:O,'Renda Fixa'!N:N,V292,'Renda Fixa'!I:I,"R"))*VLOOKUP(V292,Tabela2[],2,0),"")</f>
        <v/>
      </c>
      <c r="Y292" s="2" t="str">
        <f>IF(
V292&lt;&gt;"",
(SUMIFS('Renda Fixa'!O:O,'Renda Fixa'!N:N,V292,'Renda Fixa'!I:I,"A")-SUMIFS('Renda Fixa'!O:O,'Renda Fixa'!N:N,V292,'Renda Fixa'!I:I,"R")) *
(VLOOKUP(V292,Tabela2[],2,0) -
(SUMIFS('Renda Fixa'!S:S,'Renda Fixa'!N:N,V292,'Renda Fixa'!I:I,"A")/SUMIFS('Renda Fixa'!O:O,'Renda Fixa'!N:N,V292,'Renda Fixa'!I:I,"A"))),"")</f>
        <v/>
      </c>
    </row>
    <row r="293" spans="3:25" x14ac:dyDescent="0.25">
      <c r="C293" s="16">
        <v>293</v>
      </c>
      <c r="D293" s="16" t="str">
        <f>IFERROR(IF('Renda Variável'!H319&lt;&gt;"",'Renda Variável'!H319,""),"")</f>
        <v/>
      </c>
      <c r="E293" s="16" t="str">
        <f>IFERROR(IF((SUMIFS('Renda Variável'!M:M,'Renda Variável'!H:H,D293,'Renda Variável'!J:J,"C")-SUMIFS('Renda Variável'!M:M,'Renda Variável'!H:H,D293,'Renda Variável'!J:J,"V"))=0,"",IF(D293="","",IF(COUNTIF('Renda Variável'!$H$27:H319,D293)&gt;1,"",C293))),"")</f>
        <v/>
      </c>
      <c r="F293" s="16" t="str">
        <f t="shared" si="9"/>
        <v/>
      </c>
      <c r="G293" s="16" t="str" cm="1">
        <f t="array" ref="G293">IFERROR(INDEX(D:D,F293),"")</f>
        <v/>
      </c>
      <c r="H293" s="16" t="str">
        <f>IF(G293&lt;&gt;"",VLOOKUP(G293,'Renda Variável'!H:I,2,0),"")</f>
        <v/>
      </c>
      <c r="I293" s="17" t="str">
        <f>IF(G293&lt;&gt;"",(SUMIFS('Renda Variável'!M:M,'Renda Variável'!H:H,G293,'Renda Variável'!J:J,"C")-SUMIFS('Renda Variável'!M:M,'Renda Variável'!H:H,G293,'Renda Variável'!J:J,"V"))*VLOOKUP(G293,Tabela1[],2,0),"")</f>
        <v/>
      </c>
      <c r="J293" s="17" t="str">
        <f>IF(
G293&lt;&gt;"",
(SUMIFS('Renda Variável'!M:M,'Renda Variável'!H:H,G293,'Renda Variável'!J:J,"C")-SUMIFS('Renda Variável'!M:M,'Renda Variável'!H:H,G293,'Renda Variável'!J:J,"V")) *
(VLOOKUP(G293,Tabela1[],2,0) -
(SUMIFS('Renda Variável'!Q:Q,'Renda Variável'!H:H,G293,'Renda Variável'!J:J,"C")/SUMIFS('Renda Variável'!M:M,'Renda Variável'!H:H,G293,'Renda Variável'!J:J,"C"))),"")</f>
        <v/>
      </c>
      <c r="R293" s="16">
        <f t="shared" si="11"/>
        <v>293</v>
      </c>
      <c r="S293" s="16" t="str">
        <f>IFERROR(IF('Renda Fixa'!N323&lt;&gt;"",'Renda Fixa'!N323,""),"")</f>
        <v/>
      </c>
      <c r="T293" s="16" t="str">
        <f>IFERROR(IF((SUMIFS('Renda Fixa'!O:O,'Renda Fixa'!N:N,S293,'Renda Fixa'!I:I,"A")-SUMIFS('Renda Fixa'!O:O,'Renda Fixa'!N:N,S293,'Renda Fixa'!I:I,"R"))=0,"",IF(S293="","",IF(COUNTIF('Renda Fixa'!$N$31:N323,S293)&gt;1,"",R293))),"")</f>
        <v/>
      </c>
      <c r="U293" s="16" t="str">
        <f t="shared" si="10"/>
        <v/>
      </c>
      <c r="V293" s="16" t="str" cm="1">
        <f t="array" ref="V293">IFERROR(INDEX(S:S,U293),"")</f>
        <v/>
      </c>
      <c r="W293" s="16" t="str">
        <f>IF(V293&lt;&gt;"",INDEX('Renda Fixa'!J:J,MATCH(V293,'Renda Fixa'!N:N,0)),"")</f>
        <v/>
      </c>
      <c r="X293" s="17" t="str">
        <f>IF(V293&lt;&gt;"",(SUMIFS('Renda Fixa'!O:O,'Renda Fixa'!N:N,V293,'Renda Fixa'!I:I,"A")-SUMIFS('Renda Fixa'!O:O,'Renda Fixa'!N:N,V293,'Renda Fixa'!I:I,"R"))*VLOOKUP(V293,Tabela2[],2,0),"")</f>
        <v/>
      </c>
      <c r="Y293" s="2" t="str">
        <f>IF(
V293&lt;&gt;"",
(SUMIFS('Renda Fixa'!O:O,'Renda Fixa'!N:N,V293,'Renda Fixa'!I:I,"A")-SUMIFS('Renda Fixa'!O:O,'Renda Fixa'!N:N,V293,'Renda Fixa'!I:I,"R")) *
(VLOOKUP(V293,Tabela2[],2,0) -
(SUMIFS('Renda Fixa'!S:S,'Renda Fixa'!N:N,V293,'Renda Fixa'!I:I,"A")/SUMIFS('Renda Fixa'!O:O,'Renda Fixa'!N:N,V293,'Renda Fixa'!I:I,"A"))),"")</f>
        <v/>
      </c>
    </row>
    <row r="294" spans="3:25" x14ac:dyDescent="0.25">
      <c r="C294" s="16">
        <v>294</v>
      </c>
      <c r="D294" s="16" t="str">
        <f>IFERROR(IF('Renda Variável'!H320&lt;&gt;"",'Renda Variável'!H320,""),"")</f>
        <v/>
      </c>
      <c r="E294" s="16" t="str">
        <f>IFERROR(IF((SUMIFS('Renda Variável'!M:M,'Renda Variável'!H:H,D294,'Renda Variável'!J:J,"C")-SUMIFS('Renda Variável'!M:M,'Renda Variável'!H:H,D294,'Renda Variável'!J:J,"V"))=0,"",IF(D294="","",IF(COUNTIF('Renda Variável'!$H$27:H320,D294)&gt;1,"",C294))),"")</f>
        <v/>
      </c>
      <c r="F294" s="16" t="str">
        <f t="shared" si="9"/>
        <v/>
      </c>
      <c r="G294" s="16" t="str" cm="1">
        <f t="array" ref="G294">IFERROR(INDEX(D:D,F294),"")</f>
        <v/>
      </c>
      <c r="H294" s="16" t="str">
        <f>IF(G294&lt;&gt;"",VLOOKUP(G294,'Renda Variável'!H:I,2,0),"")</f>
        <v/>
      </c>
      <c r="I294" s="17" t="str">
        <f>IF(G294&lt;&gt;"",(SUMIFS('Renda Variável'!M:M,'Renda Variável'!H:H,G294,'Renda Variável'!J:J,"C")-SUMIFS('Renda Variável'!M:M,'Renda Variável'!H:H,G294,'Renda Variável'!J:J,"V"))*VLOOKUP(G294,Tabela1[],2,0),"")</f>
        <v/>
      </c>
      <c r="J294" s="17" t="str">
        <f>IF(
G294&lt;&gt;"",
(SUMIFS('Renda Variável'!M:M,'Renda Variável'!H:H,G294,'Renda Variável'!J:J,"C")-SUMIFS('Renda Variável'!M:M,'Renda Variável'!H:H,G294,'Renda Variável'!J:J,"V")) *
(VLOOKUP(G294,Tabela1[],2,0) -
(SUMIFS('Renda Variável'!Q:Q,'Renda Variável'!H:H,G294,'Renda Variável'!J:J,"C")/SUMIFS('Renda Variável'!M:M,'Renda Variável'!H:H,G294,'Renda Variável'!J:J,"C"))),"")</f>
        <v/>
      </c>
      <c r="R294" s="16">
        <f t="shared" si="11"/>
        <v>294</v>
      </c>
      <c r="S294" s="16" t="str">
        <f>IFERROR(IF('Renda Fixa'!N324&lt;&gt;"",'Renda Fixa'!N324,""),"")</f>
        <v/>
      </c>
      <c r="T294" s="16" t="str">
        <f>IFERROR(IF((SUMIFS('Renda Fixa'!O:O,'Renda Fixa'!N:N,S294,'Renda Fixa'!I:I,"A")-SUMIFS('Renda Fixa'!O:O,'Renda Fixa'!N:N,S294,'Renda Fixa'!I:I,"R"))=0,"",IF(S294="","",IF(COUNTIF('Renda Fixa'!$N$31:N324,S294)&gt;1,"",R294))),"")</f>
        <v/>
      </c>
      <c r="U294" s="16" t="str">
        <f t="shared" si="10"/>
        <v/>
      </c>
      <c r="V294" s="16" t="str" cm="1">
        <f t="array" ref="V294">IFERROR(INDEX(S:S,U294),"")</f>
        <v/>
      </c>
      <c r="W294" s="16" t="str">
        <f>IF(V294&lt;&gt;"",INDEX('Renda Fixa'!J:J,MATCH(V294,'Renda Fixa'!N:N,0)),"")</f>
        <v/>
      </c>
      <c r="X294" s="17" t="str">
        <f>IF(V294&lt;&gt;"",(SUMIFS('Renda Fixa'!O:O,'Renda Fixa'!N:N,V294,'Renda Fixa'!I:I,"A")-SUMIFS('Renda Fixa'!O:O,'Renda Fixa'!N:N,V294,'Renda Fixa'!I:I,"R"))*VLOOKUP(V294,Tabela2[],2,0),"")</f>
        <v/>
      </c>
      <c r="Y294" s="2" t="str">
        <f>IF(
V294&lt;&gt;"",
(SUMIFS('Renda Fixa'!O:O,'Renda Fixa'!N:N,V294,'Renda Fixa'!I:I,"A")-SUMIFS('Renda Fixa'!O:O,'Renda Fixa'!N:N,V294,'Renda Fixa'!I:I,"R")) *
(VLOOKUP(V294,Tabela2[],2,0) -
(SUMIFS('Renda Fixa'!S:S,'Renda Fixa'!N:N,V294,'Renda Fixa'!I:I,"A")/SUMIFS('Renda Fixa'!O:O,'Renda Fixa'!N:N,V294,'Renda Fixa'!I:I,"A"))),"")</f>
        <v/>
      </c>
    </row>
    <row r="295" spans="3:25" x14ac:dyDescent="0.25">
      <c r="C295" s="16">
        <v>295</v>
      </c>
      <c r="D295" s="16" t="str">
        <f>IFERROR(IF('Renda Variável'!H321&lt;&gt;"",'Renda Variável'!H321,""),"")</f>
        <v/>
      </c>
      <c r="E295" s="16" t="str">
        <f>IFERROR(IF((SUMIFS('Renda Variável'!M:M,'Renda Variável'!H:H,D295,'Renda Variável'!J:J,"C")-SUMIFS('Renda Variável'!M:M,'Renda Variável'!H:H,D295,'Renda Variável'!J:J,"V"))=0,"",IF(D295="","",IF(COUNTIF('Renda Variável'!$H$27:H321,D295)&gt;1,"",C295))),"")</f>
        <v/>
      </c>
      <c r="F295" s="16" t="str">
        <f t="shared" si="9"/>
        <v/>
      </c>
      <c r="G295" s="16" t="str" cm="1">
        <f t="array" ref="G295">IFERROR(INDEX(D:D,F295),"")</f>
        <v/>
      </c>
      <c r="H295" s="16" t="str">
        <f>IF(G295&lt;&gt;"",VLOOKUP(G295,'Renda Variável'!H:I,2,0),"")</f>
        <v/>
      </c>
      <c r="I295" s="17" t="str">
        <f>IF(G295&lt;&gt;"",(SUMIFS('Renda Variável'!M:M,'Renda Variável'!H:H,G295,'Renda Variável'!J:J,"C")-SUMIFS('Renda Variável'!M:M,'Renda Variável'!H:H,G295,'Renda Variável'!J:J,"V"))*VLOOKUP(G295,Tabela1[],2,0),"")</f>
        <v/>
      </c>
      <c r="J295" s="17" t="str">
        <f>IF(
G295&lt;&gt;"",
(SUMIFS('Renda Variável'!M:M,'Renda Variável'!H:H,G295,'Renda Variável'!J:J,"C")-SUMIFS('Renda Variável'!M:M,'Renda Variável'!H:H,G295,'Renda Variável'!J:J,"V")) *
(VLOOKUP(G295,Tabela1[],2,0) -
(SUMIFS('Renda Variável'!Q:Q,'Renda Variável'!H:H,G295,'Renda Variável'!J:J,"C")/SUMIFS('Renda Variável'!M:M,'Renda Variável'!H:H,G295,'Renda Variável'!J:J,"C"))),"")</f>
        <v/>
      </c>
      <c r="R295" s="16">
        <f t="shared" si="11"/>
        <v>295</v>
      </c>
      <c r="S295" s="16" t="str">
        <f>IFERROR(IF('Renda Fixa'!N325&lt;&gt;"",'Renda Fixa'!N325,""),"")</f>
        <v/>
      </c>
      <c r="T295" s="16" t="str">
        <f>IFERROR(IF((SUMIFS('Renda Fixa'!O:O,'Renda Fixa'!N:N,S295,'Renda Fixa'!I:I,"A")-SUMIFS('Renda Fixa'!O:O,'Renda Fixa'!N:N,S295,'Renda Fixa'!I:I,"R"))=0,"",IF(S295="","",IF(COUNTIF('Renda Fixa'!$N$31:N325,S295)&gt;1,"",R295))),"")</f>
        <v/>
      </c>
      <c r="U295" s="16" t="str">
        <f t="shared" si="10"/>
        <v/>
      </c>
      <c r="V295" s="16" t="str" cm="1">
        <f t="array" ref="V295">IFERROR(INDEX(S:S,U295),"")</f>
        <v/>
      </c>
      <c r="W295" s="16" t="str">
        <f>IF(V295&lt;&gt;"",INDEX('Renda Fixa'!J:J,MATCH(V295,'Renda Fixa'!N:N,0)),"")</f>
        <v/>
      </c>
      <c r="X295" s="17" t="str">
        <f>IF(V295&lt;&gt;"",(SUMIFS('Renda Fixa'!O:O,'Renda Fixa'!N:N,V295,'Renda Fixa'!I:I,"A")-SUMIFS('Renda Fixa'!O:O,'Renda Fixa'!N:N,V295,'Renda Fixa'!I:I,"R"))*VLOOKUP(V295,Tabela2[],2,0),"")</f>
        <v/>
      </c>
      <c r="Y295" s="2" t="str">
        <f>IF(
V295&lt;&gt;"",
(SUMIFS('Renda Fixa'!O:O,'Renda Fixa'!N:N,V295,'Renda Fixa'!I:I,"A")-SUMIFS('Renda Fixa'!O:O,'Renda Fixa'!N:N,V295,'Renda Fixa'!I:I,"R")) *
(VLOOKUP(V295,Tabela2[],2,0) -
(SUMIFS('Renda Fixa'!S:S,'Renda Fixa'!N:N,V295,'Renda Fixa'!I:I,"A")/SUMIFS('Renda Fixa'!O:O,'Renda Fixa'!N:N,V295,'Renda Fixa'!I:I,"A"))),"")</f>
        <v/>
      </c>
    </row>
    <row r="296" spans="3:25" x14ac:dyDescent="0.25">
      <c r="C296" s="16">
        <v>296</v>
      </c>
      <c r="D296" s="16" t="str">
        <f>IFERROR(IF('Renda Variável'!H322&lt;&gt;"",'Renda Variável'!H322,""),"")</f>
        <v/>
      </c>
      <c r="E296" s="16" t="str">
        <f>IFERROR(IF((SUMIFS('Renda Variável'!M:M,'Renda Variável'!H:H,D296,'Renda Variável'!J:J,"C")-SUMIFS('Renda Variável'!M:M,'Renda Variável'!H:H,D296,'Renda Variável'!J:J,"V"))=0,"",IF(D296="","",IF(COUNTIF('Renda Variável'!$H$27:H322,D296)&gt;1,"",C296))),"")</f>
        <v/>
      </c>
      <c r="F296" s="16" t="str">
        <f t="shared" si="9"/>
        <v/>
      </c>
      <c r="G296" s="16" t="str" cm="1">
        <f t="array" ref="G296">IFERROR(INDEX(D:D,F296),"")</f>
        <v/>
      </c>
      <c r="H296" s="16" t="str">
        <f>IF(G296&lt;&gt;"",VLOOKUP(G296,'Renda Variável'!H:I,2,0),"")</f>
        <v/>
      </c>
      <c r="I296" s="17" t="str">
        <f>IF(G296&lt;&gt;"",(SUMIFS('Renda Variável'!M:M,'Renda Variável'!H:H,G296,'Renda Variável'!J:J,"C")-SUMIFS('Renda Variável'!M:M,'Renda Variável'!H:H,G296,'Renda Variável'!J:J,"V"))*VLOOKUP(G296,Tabela1[],2,0),"")</f>
        <v/>
      </c>
      <c r="J296" s="17" t="str">
        <f>IF(
G296&lt;&gt;"",
(SUMIFS('Renda Variável'!M:M,'Renda Variável'!H:H,G296,'Renda Variável'!J:J,"C")-SUMIFS('Renda Variável'!M:M,'Renda Variável'!H:H,G296,'Renda Variável'!J:J,"V")) *
(VLOOKUP(G296,Tabela1[],2,0) -
(SUMIFS('Renda Variável'!Q:Q,'Renda Variável'!H:H,G296,'Renda Variável'!J:J,"C")/SUMIFS('Renda Variável'!M:M,'Renda Variável'!H:H,G296,'Renda Variável'!J:J,"C"))),"")</f>
        <v/>
      </c>
      <c r="R296" s="16">
        <f t="shared" si="11"/>
        <v>296</v>
      </c>
      <c r="S296" s="16" t="str">
        <f>IFERROR(IF('Renda Fixa'!N326&lt;&gt;"",'Renda Fixa'!N326,""),"")</f>
        <v/>
      </c>
      <c r="T296" s="16" t="str">
        <f>IFERROR(IF((SUMIFS('Renda Fixa'!O:O,'Renda Fixa'!N:N,S296,'Renda Fixa'!I:I,"A")-SUMIFS('Renda Fixa'!O:O,'Renda Fixa'!N:N,S296,'Renda Fixa'!I:I,"R"))=0,"",IF(S296="","",IF(COUNTIF('Renda Fixa'!$N$31:N326,S296)&gt;1,"",R296))),"")</f>
        <v/>
      </c>
      <c r="U296" s="16" t="str">
        <f t="shared" si="10"/>
        <v/>
      </c>
      <c r="V296" s="16" t="str" cm="1">
        <f t="array" ref="V296">IFERROR(INDEX(S:S,U296),"")</f>
        <v/>
      </c>
      <c r="W296" s="16" t="str">
        <f>IF(V296&lt;&gt;"",INDEX('Renda Fixa'!J:J,MATCH(V296,'Renda Fixa'!N:N,0)),"")</f>
        <v/>
      </c>
      <c r="X296" s="17" t="str">
        <f>IF(V296&lt;&gt;"",(SUMIFS('Renda Fixa'!O:O,'Renda Fixa'!N:N,V296,'Renda Fixa'!I:I,"A")-SUMIFS('Renda Fixa'!O:O,'Renda Fixa'!N:N,V296,'Renda Fixa'!I:I,"R"))*VLOOKUP(V296,Tabela2[],2,0),"")</f>
        <v/>
      </c>
      <c r="Y296" s="2" t="str">
        <f>IF(
V296&lt;&gt;"",
(SUMIFS('Renda Fixa'!O:O,'Renda Fixa'!N:N,V296,'Renda Fixa'!I:I,"A")-SUMIFS('Renda Fixa'!O:O,'Renda Fixa'!N:N,V296,'Renda Fixa'!I:I,"R")) *
(VLOOKUP(V296,Tabela2[],2,0) -
(SUMIFS('Renda Fixa'!S:S,'Renda Fixa'!N:N,V296,'Renda Fixa'!I:I,"A")/SUMIFS('Renda Fixa'!O:O,'Renda Fixa'!N:N,V296,'Renda Fixa'!I:I,"A"))),"")</f>
        <v/>
      </c>
    </row>
    <row r="297" spans="3:25" x14ac:dyDescent="0.25">
      <c r="C297" s="16">
        <v>297</v>
      </c>
      <c r="D297" s="16" t="str">
        <f>IFERROR(IF('Renda Variável'!H323&lt;&gt;"",'Renda Variável'!H323,""),"")</f>
        <v/>
      </c>
      <c r="E297" s="16" t="str">
        <f>IFERROR(IF((SUMIFS('Renda Variável'!M:M,'Renda Variável'!H:H,D297,'Renda Variável'!J:J,"C")-SUMIFS('Renda Variável'!M:M,'Renda Variável'!H:H,D297,'Renda Variável'!J:J,"V"))=0,"",IF(D297="","",IF(COUNTIF('Renda Variável'!$H$27:H323,D297)&gt;1,"",C297))),"")</f>
        <v/>
      </c>
      <c r="F297" s="16" t="str">
        <f t="shared" si="9"/>
        <v/>
      </c>
      <c r="G297" s="16" t="str" cm="1">
        <f t="array" ref="G297">IFERROR(INDEX(D:D,F297),"")</f>
        <v/>
      </c>
      <c r="H297" s="16" t="str">
        <f>IF(G297&lt;&gt;"",VLOOKUP(G297,'Renda Variável'!H:I,2,0),"")</f>
        <v/>
      </c>
      <c r="I297" s="17" t="str">
        <f>IF(G297&lt;&gt;"",(SUMIFS('Renda Variável'!M:M,'Renda Variável'!H:H,G297,'Renda Variável'!J:J,"C")-SUMIFS('Renda Variável'!M:M,'Renda Variável'!H:H,G297,'Renda Variável'!J:J,"V"))*VLOOKUP(G297,Tabela1[],2,0),"")</f>
        <v/>
      </c>
      <c r="J297" s="17" t="str">
        <f>IF(
G297&lt;&gt;"",
(SUMIFS('Renda Variável'!M:M,'Renda Variável'!H:H,G297,'Renda Variável'!J:J,"C")-SUMIFS('Renda Variável'!M:M,'Renda Variável'!H:H,G297,'Renda Variável'!J:J,"V")) *
(VLOOKUP(G297,Tabela1[],2,0) -
(SUMIFS('Renda Variável'!Q:Q,'Renda Variável'!H:H,G297,'Renda Variável'!J:J,"C")/SUMIFS('Renda Variável'!M:M,'Renda Variável'!H:H,G297,'Renda Variável'!J:J,"C"))),"")</f>
        <v/>
      </c>
      <c r="R297" s="16">
        <f t="shared" si="11"/>
        <v>297</v>
      </c>
      <c r="S297" s="16" t="str">
        <f>IFERROR(IF('Renda Fixa'!N327&lt;&gt;"",'Renda Fixa'!N327,""),"")</f>
        <v/>
      </c>
      <c r="T297" s="16" t="str">
        <f>IFERROR(IF((SUMIFS('Renda Fixa'!O:O,'Renda Fixa'!N:N,S297,'Renda Fixa'!I:I,"A")-SUMIFS('Renda Fixa'!O:O,'Renda Fixa'!N:N,S297,'Renda Fixa'!I:I,"R"))=0,"",IF(S297="","",IF(COUNTIF('Renda Fixa'!$N$31:N327,S297)&gt;1,"",R297))),"")</f>
        <v/>
      </c>
      <c r="U297" s="16" t="str">
        <f t="shared" si="10"/>
        <v/>
      </c>
      <c r="V297" s="16" t="str" cm="1">
        <f t="array" ref="V297">IFERROR(INDEX(S:S,U297),"")</f>
        <v/>
      </c>
      <c r="W297" s="16" t="str">
        <f>IF(V297&lt;&gt;"",INDEX('Renda Fixa'!J:J,MATCH(V297,'Renda Fixa'!N:N,0)),"")</f>
        <v/>
      </c>
      <c r="X297" s="17" t="str">
        <f>IF(V297&lt;&gt;"",(SUMIFS('Renda Fixa'!O:O,'Renda Fixa'!N:N,V297,'Renda Fixa'!I:I,"A")-SUMIFS('Renda Fixa'!O:O,'Renda Fixa'!N:N,V297,'Renda Fixa'!I:I,"R"))*VLOOKUP(V297,Tabela2[],2,0),"")</f>
        <v/>
      </c>
      <c r="Y297" s="2" t="str">
        <f>IF(
V297&lt;&gt;"",
(SUMIFS('Renda Fixa'!O:O,'Renda Fixa'!N:N,V297,'Renda Fixa'!I:I,"A")-SUMIFS('Renda Fixa'!O:O,'Renda Fixa'!N:N,V297,'Renda Fixa'!I:I,"R")) *
(VLOOKUP(V297,Tabela2[],2,0) -
(SUMIFS('Renda Fixa'!S:S,'Renda Fixa'!N:N,V297,'Renda Fixa'!I:I,"A")/SUMIFS('Renda Fixa'!O:O,'Renda Fixa'!N:N,V297,'Renda Fixa'!I:I,"A"))),"")</f>
        <v/>
      </c>
    </row>
    <row r="298" spans="3:25" x14ac:dyDescent="0.25">
      <c r="C298" s="16">
        <v>298</v>
      </c>
      <c r="D298" s="16" t="str">
        <f>IFERROR(IF('Renda Variável'!H324&lt;&gt;"",'Renda Variável'!H324,""),"")</f>
        <v/>
      </c>
      <c r="E298" s="16" t="str">
        <f>IFERROR(IF((SUMIFS('Renda Variável'!M:M,'Renda Variável'!H:H,D298,'Renda Variável'!J:J,"C")-SUMIFS('Renda Variável'!M:M,'Renda Variável'!H:H,D298,'Renda Variável'!J:J,"V"))=0,"",IF(D298="","",IF(COUNTIF('Renda Variável'!$H$27:H324,D298)&gt;1,"",C298))),"")</f>
        <v/>
      </c>
      <c r="F298" s="16" t="str">
        <f t="shared" si="9"/>
        <v/>
      </c>
      <c r="G298" s="16" t="str" cm="1">
        <f t="array" ref="G298">IFERROR(INDEX(D:D,F298),"")</f>
        <v/>
      </c>
      <c r="H298" s="16" t="str">
        <f>IF(G298&lt;&gt;"",VLOOKUP(G298,'Renda Variável'!H:I,2,0),"")</f>
        <v/>
      </c>
      <c r="I298" s="17" t="str">
        <f>IF(G298&lt;&gt;"",(SUMIFS('Renda Variável'!M:M,'Renda Variável'!H:H,G298,'Renda Variável'!J:J,"C")-SUMIFS('Renda Variável'!M:M,'Renda Variável'!H:H,G298,'Renda Variável'!J:J,"V"))*VLOOKUP(G298,Tabela1[],2,0),"")</f>
        <v/>
      </c>
      <c r="J298" s="17" t="str">
        <f>IF(
G298&lt;&gt;"",
(SUMIFS('Renda Variável'!M:M,'Renda Variável'!H:H,G298,'Renda Variável'!J:J,"C")-SUMIFS('Renda Variável'!M:M,'Renda Variável'!H:H,G298,'Renda Variável'!J:J,"V")) *
(VLOOKUP(G298,Tabela1[],2,0) -
(SUMIFS('Renda Variável'!Q:Q,'Renda Variável'!H:H,G298,'Renda Variável'!J:J,"C")/SUMIFS('Renda Variável'!M:M,'Renda Variável'!H:H,G298,'Renda Variável'!J:J,"C"))),"")</f>
        <v/>
      </c>
      <c r="R298" s="16">
        <f t="shared" si="11"/>
        <v>298</v>
      </c>
      <c r="S298" s="16" t="str">
        <f>IFERROR(IF('Renda Fixa'!N328&lt;&gt;"",'Renda Fixa'!N328,""),"")</f>
        <v/>
      </c>
      <c r="T298" s="16" t="str">
        <f>IFERROR(IF((SUMIFS('Renda Fixa'!O:O,'Renda Fixa'!N:N,S298,'Renda Fixa'!I:I,"A")-SUMIFS('Renda Fixa'!O:O,'Renda Fixa'!N:N,S298,'Renda Fixa'!I:I,"R"))=0,"",IF(S298="","",IF(COUNTIF('Renda Fixa'!$N$31:N328,S298)&gt;1,"",R298))),"")</f>
        <v/>
      </c>
      <c r="U298" s="16" t="str">
        <f t="shared" si="10"/>
        <v/>
      </c>
      <c r="V298" s="16" t="str" cm="1">
        <f t="array" ref="V298">IFERROR(INDEX(S:S,U298),"")</f>
        <v/>
      </c>
      <c r="W298" s="16" t="str">
        <f>IF(V298&lt;&gt;"",INDEX('Renda Fixa'!J:J,MATCH(V298,'Renda Fixa'!N:N,0)),"")</f>
        <v/>
      </c>
      <c r="X298" s="17" t="str">
        <f>IF(V298&lt;&gt;"",(SUMIFS('Renda Fixa'!O:O,'Renda Fixa'!N:N,V298,'Renda Fixa'!I:I,"A")-SUMIFS('Renda Fixa'!O:O,'Renda Fixa'!N:N,V298,'Renda Fixa'!I:I,"R"))*VLOOKUP(V298,Tabela2[],2,0),"")</f>
        <v/>
      </c>
      <c r="Y298" s="2" t="str">
        <f>IF(
V298&lt;&gt;"",
(SUMIFS('Renda Fixa'!O:O,'Renda Fixa'!N:N,V298,'Renda Fixa'!I:I,"A")-SUMIFS('Renda Fixa'!O:O,'Renda Fixa'!N:N,V298,'Renda Fixa'!I:I,"R")) *
(VLOOKUP(V298,Tabela2[],2,0) -
(SUMIFS('Renda Fixa'!S:S,'Renda Fixa'!N:N,V298,'Renda Fixa'!I:I,"A")/SUMIFS('Renda Fixa'!O:O,'Renda Fixa'!N:N,V298,'Renda Fixa'!I:I,"A"))),"")</f>
        <v/>
      </c>
    </row>
    <row r="299" spans="3:25" x14ac:dyDescent="0.25">
      <c r="C299" s="16">
        <v>299</v>
      </c>
      <c r="D299" s="16" t="str">
        <f>IFERROR(IF('Renda Variável'!H325&lt;&gt;"",'Renda Variável'!H325,""),"")</f>
        <v/>
      </c>
      <c r="E299" s="16" t="str">
        <f>IFERROR(IF((SUMIFS('Renda Variável'!M:M,'Renda Variável'!H:H,D299,'Renda Variável'!J:J,"C")-SUMIFS('Renda Variável'!M:M,'Renda Variável'!H:H,D299,'Renda Variável'!J:J,"V"))=0,"",IF(D299="","",IF(COUNTIF('Renda Variável'!$H$27:H325,D299)&gt;1,"",C299))),"")</f>
        <v/>
      </c>
      <c r="F299" s="16" t="str">
        <f t="shared" si="9"/>
        <v/>
      </c>
      <c r="G299" s="16" t="str" cm="1">
        <f t="array" ref="G299">IFERROR(INDEX(D:D,F299),"")</f>
        <v/>
      </c>
      <c r="H299" s="16" t="str">
        <f>IF(G299&lt;&gt;"",VLOOKUP(G299,'Renda Variável'!H:I,2,0),"")</f>
        <v/>
      </c>
      <c r="I299" s="17" t="str">
        <f>IF(G299&lt;&gt;"",(SUMIFS('Renda Variável'!M:M,'Renda Variável'!H:H,G299,'Renda Variável'!J:J,"C")-SUMIFS('Renda Variável'!M:M,'Renda Variável'!H:H,G299,'Renda Variável'!J:J,"V"))*VLOOKUP(G299,Tabela1[],2,0),"")</f>
        <v/>
      </c>
      <c r="J299" s="17" t="str">
        <f>IF(
G299&lt;&gt;"",
(SUMIFS('Renda Variável'!M:M,'Renda Variável'!H:H,G299,'Renda Variável'!J:J,"C")-SUMIFS('Renda Variável'!M:M,'Renda Variável'!H:H,G299,'Renda Variável'!J:J,"V")) *
(VLOOKUP(G299,Tabela1[],2,0) -
(SUMIFS('Renda Variável'!Q:Q,'Renda Variável'!H:H,G299,'Renda Variável'!J:J,"C")/SUMIFS('Renda Variável'!M:M,'Renda Variável'!H:H,G299,'Renda Variável'!J:J,"C"))),"")</f>
        <v/>
      </c>
      <c r="R299" s="16">
        <f t="shared" si="11"/>
        <v>299</v>
      </c>
      <c r="S299" s="16" t="str">
        <f>IFERROR(IF('Renda Fixa'!N329&lt;&gt;"",'Renda Fixa'!N329,""),"")</f>
        <v/>
      </c>
      <c r="T299" s="16" t="str">
        <f>IFERROR(IF((SUMIFS('Renda Fixa'!O:O,'Renda Fixa'!N:N,S299,'Renda Fixa'!I:I,"A")-SUMIFS('Renda Fixa'!O:O,'Renda Fixa'!N:N,S299,'Renda Fixa'!I:I,"R"))=0,"",IF(S299="","",IF(COUNTIF('Renda Fixa'!$N$31:N329,S299)&gt;1,"",R299))),"")</f>
        <v/>
      </c>
      <c r="U299" s="16" t="str">
        <f t="shared" si="10"/>
        <v/>
      </c>
      <c r="V299" s="16" t="str" cm="1">
        <f t="array" ref="V299">IFERROR(INDEX(S:S,U299),"")</f>
        <v/>
      </c>
      <c r="W299" s="16" t="str">
        <f>IF(V299&lt;&gt;"",INDEX('Renda Fixa'!J:J,MATCH(V299,'Renda Fixa'!N:N,0)),"")</f>
        <v/>
      </c>
      <c r="X299" s="17" t="str">
        <f>IF(V299&lt;&gt;"",(SUMIFS('Renda Fixa'!O:O,'Renda Fixa'!N:N,V299,'Renda Fixa'!I:I,"A")-SUMIFS('Renda Fixa'!O:O,'Renda Fixa'!N:N,V299,'Renda Fixa'!I:I,"R"))*VLOOKUP(V299,Tabela2[],2,0),"")</f>
        <v/>
      </c>
      <c r="Y299" s="2" t="str">
        <f>IF(
V299&lt;&gt;"",
(SUMIFS('Renda Fixa'!O:O,'Renda Fixa'!N:N,V299,'Renda Fixa'!I:I,"A")-SUMIFS('Renda Fixa'!O:O,'Renda Fixa'!N:N,V299,'Renda Fixa'!I:I,"R")) *
(VLOOKUP(V299,Tabela2[],2,0) -
(SUMIFS('Renda Fixa'!S:S,'Renda Fixa'!N:N,V299,'Renda Fixa'!I:I,"A")/SUMIFS('Renda Fixa'!O:O,'Renda Fixa'!N:N,V299,'Renda Fixa'!I:I,"A"))),"")</f>
        <v/>
      </c>
    </row>
    <row r="300" spans="3:25" x14ac:dyDescent="0.25">
      <c r="C300" s="16">
        <v>300</v>
      </c>
      <c r="D300" s="16" t="str">
        <f>IFERROR(IF('Renda Variável'!H326&lt;&gt;"",'Renda Variável'!H326,""),"")</f>
        <v/>
      </c>
      <c r="E300" s="16" t="str">
        <f>IFERROR(IF((SUMIFS('Renda Variável'!M:M,'Renda Variável'!H:H,D300,'Renda Variável'!J:J,"C")-SUMIFS('Renda Variável'!M:M,'Renda Variável'!H:H,D300,'Renda Variável'!J:J,"V"))=0,"",IF(D300="","",IF(COUNTIF('Renda Variável'!$H$27:H326,D300)&gt;1,"",C300))),"")</f>
        <v/>
      </c>
      <c r="F300" s="16" t="str">
        <f t="shared" si="9"/>
        <v/>
      </c>
      <c r="G300" s="16" t="str" cm="1">
        <f t="array" ref="G300">IFERROR(INDEX(D:D,F300),"")</f>
        <v/>
      </c>
      <c r="H300" s="16" t="str">
        <f>IF(G300&lt;&gt;"",VLOOKUP(G300,'Renda Variável'!H:I,2,0),"")</f>
        <v/>
      </c>
      <c r="I300" s="17" t="str">
        <f>IF(G300&lt;&gt;"",(SUMIFS('Renda Variável'!M:M,'Renda Variável'!H:H,G300,'Renda Variável'!J:J,"C")-SUMIFS('Renda Variável'!M:M,'Renda Variável'!H:H,G300,'Renda Variável'!J:J,"V"))*VLOOKUP(G300,Tabela1[],2,0),"")</f>
        <v/>
      </c>
      <c r="J300" s="17" t="str">
        <f>IF(
G300&lt;&gt;"",
(SUMIFS('Renda Variável'!M:M,'Renda Variável'!H:H,G300,'Renda Variável'!J:J,"C")-SUMIFS('Renda Variável'!M:M,'Renda Variável'!H:H,G300,'Renda Variável'!J:J,"V")) *
(VLOOKUP(G300,Tabela1[],2,0) -
(SUMIFS('Renda Variável'!Q:Q,'Renda Variável'!H:H,G300,'Renda Variável'!J:J,"C")/SUMIFS('Renda Variável'!M:M,'Renda Variável'!H:H,G300,'Renda Variável'!J:J,"C"))),"")</f>
        <v/>
      </c>
      <c r="R300" s="16">
        <f t="shared" si="11"/>
        <v>300</v>
      </c>
      <c r="S300" s="16" t="str">
        <f>IFERROR(IF('Renda Fixa'!N330&lt;&gt;"",'Renda Fixa'!N330,""),"")</f>
        <v/>
      </c>
      <c r="T300" s="16" t="str">
        <f>IFERROR(IF((SUMIFS('Renda Fixa'!O:O,'Renda Fixa'!N:N,S300,'Renda Fixa'!I:I,"A")-SUMIFS('Renda Fixa'!O:O,'Renda Fixa'!N:N,S300,'Renda Fixa'!I:I,"R"))=0,"",IF(S300="","",IF(COUNTIF('Renda Fixa'!$N$31:N330,S300)&gt;1,"",R300))),"")</f>
        <v/>
      </c>
      <c r="U300" s="16" t="str">
        <f t="shared" si="10"/>
        <v/>
      </c>
      <c r="V300" s="16" t="str" cm="1">
        <f t="array" ref="V300">IFERROR(INDEX(S:S,U300),"")</f>
        <v/>
      </c>
      <c r="W300" s="16" t="str">
        <f>IF(V300&lt;&gt;"",INDEX('Renda Fixa'!J:J,MATCH(V300,'Renda Fixa'!N:N,0)),"")</f>
        <v/>
      </c>
      <c r="X300" s="17" t="str">
        <f>IF(V300&lt;&gt;"",(SUMIFS('Renda Fixa'!O:O,'Renda Fixa'!N:N,V300,'Renda Fixa'!I:I,"A")-SUMIFS('Renda Fixa'!O:O,'Renda Fixa'!N:N,V300,'Renda Fixa'!I:I,"R"))*VLOOKUP(V300,Tabela2[],2,0),"")</f>
        <v/>
      </c>
      <c r="Y300" s="2" t="str">
        <f>IF(
V300&lt;&gt;"",
(SUMIFS('Renda Fixa'!O:O,'Renda Fixa'!N:N,V300,'Renda Fixa'!I:I,"A")-SUMIFS('Renda Fixa'!O:O,'Renda Fixa'!N:N,V300,'Renda Fixa'!I:I,"R")) *
(VLOOKUP(V300,Tabela2[],2,0) -
(SUMIFS('Renda Fixa'!S:S,'Renda Fixa'!N:N,V300,'Renda Fixa'!I:I,"A")/SUMIFS('Renda Fixa'!O:O,'Renda Fixa'!N:N,V300,'Renda Fixa'!I:I,"A"))),"")</f>
        <v/>
      </c>
    </row>
    <row r="301" spans="3:25" x14ac:dyDescent="0.25">
      <c r="C301" s="16">
        <v>301</v>
      </c>
      <c r="D301" s="16" t="str">
        <f>IFERROR(IF('Renda Variável'!H327&lt;&gt;"",'Renda Variável'!H327,""),"")</f>
        <v/>
      </c>
      <c r="E301" s="16" t="str">
        <f>IFERROR(IF((SUMIFS('Renda Variável'!M:M,'Renda Variável'!H:H,D301,'Renda Variável'!J:J,"C")-SUMIFS('Renda Variável'!M:M,'Renda Variável'!H:H,D301,'Renda Variável'!J:J,"V"))=0,"",IF(D301="","",IF(COUNTIF('Renda Variável'!$H$27:H327,D301)&gt;1,"",C301))),"")</f>
        <v/>
      </c>
      <c r="F301" s="16" t="str">
        <f t="shared" si="9"/>
        <v/>
      </c>
      <c r="G301" s="16" t="str" cm="1">
        <f t="array" ref="G301">IFERROR(INDEX(D:D,F301),"")</f>
        <v/>
      </c>
      <c r="H301" s="16" t="str">
        <f>IF(G301&lt;&gt;"",VLOOKUP(G301,'Renda Variável'!H:I,2,0),"")</f>
        <v/>
      </c>
      <c r="I301" s="17" t="str">
        <f>IF(G301&lt;&gt;"",(SUMIFS('Renda Variável'!M:M,'Renda Variável'!H:H,G301,'Renda Variável'!J:J,"C")-SUMIFS('Renda Variável'!M:M,'Renda Variável'!H:H,G301,'Renda Variável'!J:J,"V"))*VLOOKUP(G301,Tabela1[],2,0),"")</f>
        <v/>
      </c>
      <c r="J301" s="17" t="str">
        <f>IF(
G301&lt;&gt;"",
(SUMIFS('Renda Variável'!M:M,'Renda Variável'!H:H,G301,'Renda Variável'!J:J,"C")-SUMIFS('Renda Variável'!M:M,'Renda Variável'!H:H,G301,'Renda Variável'!J:J,"V")) *
(VLOOKUP(G301,Tabela1[],2,0) -
(SUMIFS('Renda Variável'!Q:Q,'Renda Variável'!H:H,G301,'Renda Variável'!J:J,"C")/SUMIFS('Renda Variável'!M:M,'Renda Variável'!H:H,G301,'Renda Variável'!J:J,"C"))),"")</f>
        <v/>
      </c>
      <c r="R301" s="16">
        <f t="shared" si="11"/>
        <v>301</v>
      </c>
      <c r="S301" s="16" t="str">
        <f>IFERROR(IF('Renda Fixa'!N331&lt;&gt;"",'Renda Fixa'!N331,""),"")</f>
        <v/>
      </c>
      <c r="T301" s="16" t="str">
        <f>IFERROR(IF((SUMIFS('Renda Fixa'!O:O,'Renda Fixa'!N:N,S301,'Renda Fixa'!I:I,"A")-SUMIFS('Renda Fixa'!O:O,'Renda Fixa'!N:N,S301,'Renda Fixa'!I:I,"R"))=0,"",IF(S301="","",IF(COUNTIF('Renda Fixa'!$N$31:N331,S301)&gt;1,"",R301))),"")</f>
        <v/>
      </c>
      <c r="U301" s="16" t="str">
        <f t="shared" si="10"/>
        <v/>
      </c>
      <c r="V301" s="16" t="str" cm="1">
        <f t="array" ref="V301">IFERROR(INDEX(S:S,U301),"")</f>
        <v/>
      </c>
      <c r="W301" s="16" t="str">
        <f>IF(V301&lt;&gt;"",INDEX('Renda Fixa'!J:J,MATCH(V301,'Renda Fixa'!N:N,0)),"")</f>
        <v/>
      </c>
      <c r="X301" s="17" t="str">
        <f>IF(V301&lt;&gt;"",(SUMIFS('Renda Fixa'!O:O,'Renda Fixa'!N:N,V301,'Renda Fixa'!I:I,"A")-SUMIFS('Renda Fixa'!O:O,'Renda Fixa'!N:N,V301,'Renda Fixa'!I:I,"R"))*VLOOKUP(V301,Tabela2[],2,0),"")</f>
        <v/>
      </c>
      <c r="Y301" s="2" t="str">
        <f>IF(
V301&lt;&gt;"",
(SUMIFS('Renda Fixa'!O:O,'Renda Fixa'!N:N,V301,'Renda Fixa'!I:I,"A")-SUMIFS('Renda Fixa'!O:O,'Renda Fixa'!N:N,V301,'Renda Fixa'!I:I,"R")) *
(VLOOKUP(V301,Tabela2[],2,0) -
(SUMIFS('Renda Fixa'!S:S,'Renda Fixa'!N:N,V301,'Renda Fixa'!I:I,"A")/SUMIFS('Renda Fixa'!O:O,'Renda Fixa'!N:N,V301,'Renda Fixa'!I:I,"A"))),"")</f>
        <v/>
      </c>
    </row>
    <row r="302" spans="3:25" x14ac:dyDescent="0.25">
      <c r="C302" s="16">
        <v>302</v>
      </c>
      <c r="D302" s="16" t="str">
        <f>IFERROR(IF('Renda Variável'!H328&lt;&gt;"",'Renda Variável'!H328,""),"")</f>
        <v/>
      </c>
      <c r="E302" s="16" t="str">
        <f>IFERROR(IF((SUMIFS('Renda Variável'!M:M,'Renda Variável'!H:H,D302,'Renda Variável'!J:J,"C")-SUMIFS('Renda Variável'!M:M,'Renda Variável'!H:H,D302,'Renda Variável'!J:J,"V"))=0,"",IF(D302="","",IF(COUNTIF('Renda Variável'!$H$27:H328,D302)&gt;1,"",C302))),"")</f>
        <v/>
      </c>
      <c r="F302" s="16" t="str">
        <f t="shared" si="9"/>
        <v/>
      </c>
      <c r="G302" s="16" t="str" cm="1">
        <f t="array" ref="G302">IFERROR(INDEX(D:D,F302),"")</f>
        <v/>
      </c>
      <c r="H302" s="16" t="str">
        <f>IF(G302&lt;&gt;"",VLOOKUP(G302,'Renda Variável'!H:I,2,0),"")</f>
        <v/>
      </c>
      <c r="I302" s="17" t="str">
        <f>IF(G302&lt;&gt;"",(SUMIFS('Renda Variável'!M:M,'Renda Variável'!H:H,G302,'Renda Variável'!J:J,"C")-SUMIFS('Renda Variável'!M:M,'Renda Variável'!H:H,G302,'Renda Variável'!J:J,"V"))*VLOOKUP(G302,Tabela1[],2,0),"")</f>
        <v/>
      </c>
      <c r="J302" s="17" t="str">
        <f>IF(
G302&lt;&gt;"",
(SUMIFS('Renda Variável'!M:M,'Renda Variável'!H:H,G302,'Renda Variável'!J:J,"C")-SUMIFS('Renda Variável'!M:M,'Renda Variável'!H:H,G302,'Renda Variável'!J:J,"V")) *
(VLOOKUP(G302,Tabela1[],2,0) -
(SUMIFS('Renda Variável'!Q:Q,'Renda Variável'!H:H,G302,'Renda Variável'!J:J,"C")/SUMIFS('Renda Variável'!M:M,'Renda Variável'!H:H,G302,'Renda Variável'!J:J,"C"))),"")</f>
        <v/>
      </c>
      <c r="R302" s="16">
        <f t="shared" si="11"/>
        <v>302</v>
      </c>
      <c r="S302" s="16" t="str">
        <f>IFERROR(IF('Renda Fixa'!N332&lt;&gt;"",'Renda Fixa'!N332,""),"")</f>
        <v/>
      </c>
      <c r="T302" s="16" t="str">
        <f>IFERROR(IF((SUMIFS('Renda Fixa'!O:O,'Renda Fixa'!N:N,S302,'Renda Fixa'!I:I,"A")-SUMIFS('Renda Fixa'!O:O,'Renda Fixa'!N:N,S302,'Renda Fixa'!I:I,"R"))=0,"",IF(S302="","",IF(COUNTIF('Renda Fixa'!$N$31:N332,S302)&gt;1,"",R302))),"")</f>
        <v/>
      </c>
      <c r="U302" s="16" t="str">
        <f t="shared" si="10"/>
        <v/>
      </c>
      <c r="V302" s="16" t="str" cm="1">
        <f t="array" ref="V302">IFERROR(INDEX(S:S,U302),"")</f>
        <v/>
      </c>
      <c r="W302" s="16" t="str">
        <f>IF(V302&lt;&gt;"",INDEX('Renda Fixa'!J:J,MATCH(V302,'Renda Fixa'!N:N,0)),"")</f>
        <v/>
      </c>
      <c r="X302" s="17" t="str">
        <f>IF(V302&lt;&gt;"",(SUMIFS('Renda Fixa'!O:O,'Renda Fixa'!N:N,V302,'Renda Fixa'!I:I,"A")-SUMIFS('Renda Fixa'!O:O,'Renda Fixa'!N:N,V302,'Renda Fixa'!I:I,"R"))*VLOOKUP(V302,Tabela2[],2,0),"")</f>
        <v/>
      </c>
      <c r="Y302" s="2" t="str">
        <f>IF(
V302&lt;&gt;"",
(SUMIFS('Renda Fixa'!O:O,'Renda Fixa'!N:N,V302,'Renda Fixa'!I:I,"A")-SUMIFS('Renda Fixa'!O:O,'Renda Fixa'!N:N,V302,'Renda Fixa'!I:I,"R")) *
(VLOOKUP(V302,Tabela2[],2,0) -
(SUMIFS('Renda Fixa'!S:S,'Renda Fixa'!N:N,V302,'Renda Fixa'!I:I,"A")/SUMIFS('Renda Fixa'!O:O,'Renda Fixa'!N:N,V302,'Renda Fixa'!I:I,"A"))),"")</f>
        <v/>
      </c>
    </row>
    <row r="303" spans="3:25" x14ac:dyDescent="0.25">
      <c r="C303" s="16">
        <v>303</v>
      </c>
      <c r="D303" s="16" t="str">
        <f>IFERROR(IF('Renda Variável'!H329&lt;&gt;"",'Renda Variável'!H329,""),"")</f>
        <v/>
      </c>
      <c r="E303" s="16" t="str">
        <f>IFERROR(IF((SUMIFS('Renda Variável'!M:M,'Renda Variável'!H:H,D303,'Renda Variável'!J:J,"C")-SUMIFS('Renda Variável'!M:M,'Renda Variável'!H:H,D303,'Renda Variável'!J:J,"V"))=0,"",IF(D303="","",IF(COUNTIF('Renda Variável'!$H$27:H329,D303)&gt;1,"",C303))),"")</f>
        <v/>
      </c>
      <c r="F303" s="16" t="str">
        <f t="shared" si="9"/>
        <v/>
      </c>
      <c r="G303" s="16" t="str" cm="1">
        <f t="array" ref="G303">IFERROR(INDEX(D:D,F303),"")</f>
        <v/>
      </c>
      <c r="H303" s="16" t="str">
        <f>IF(G303&lt;&gt;"",VLOOKUP(G303,'Renda Variável'!H:I,2,0),"")</f>
        <v/>
      </c>
      <c r="I303" s="17" t="str">
        <f>IF(G303&lt;&gt;"",(SUMIFS('Renda Variável'!M:M,'Renda Variável'!H:H,G303,'Renda Variável'!J:J,"C")-SUMIFS('Renda Variável'!M:M,'Renda Variável'!H:H,G303,'Renda Variável'!J:J,"V"))*VLOOKUP(G303,Tabela1[],2,0),"")</f>
        <v/>
      </c>
      <c r="J303" s="17" t="str">
        <f>IF(
G303&lt;&gt;"",
(SUMIFS('Renda Variável'!M:M,'Renda Variável'!H:H,G303,'Renda Variável'!J:J,"C")-SUMIFS('Renda Variável'!M:M,'Renda Variável'!H:H,G303,'Renda Variável'!J:J,"V")) *
(VLOOKUP(G303,Tabela1[],2,0) -
(SUMIFS('Renda Variável'!Q:Q,'Renda Variável'!H:H,G303,'Renda Variável'!J:J,"C")/SUMIFS('Renda Variável'!M:M,'Renda Variável'!H:H,G303,'Renda Variável'!J:J,"C"))),"")</f>
        <v/>
      </c>
      <c r="R303" s="16">
        <f t="shared" si="11"/>
        <v>303</v>
      </c>
      <c r="S303" s="16" t="str">
        <f>IFERROR(IF('Renda Fixa'!N333&lt;&gt;"",'Renda Fixa'!N333,""),"")</f>
        <v/>
      </c>
      <c r="T303" s="16" t="str">
        <f>IFERROR(IF((SUMIFS('Renda Fixa'!O:O,'Renda Fixa'!N:N,S303,'Renda Fixa'!I:I,"A")-SUMIFS('Renda Fixa'!O:O,'Renda Fixa'!N:N,S303,'Renda Fixa'!I:I,"R"))=0,"",IF(S303="","",IF(COUNTIF('Renda Fixa'!$N$31:N333,S303)&gt;1,"",R303))),"")</f>
        <v/>
      </c>
      <c r="U303" s="16" t="str">
        <f t="shared" si="10"/>
        <v/>
      </c>
      <c r="V303" s="16" t="str" cm="1">
        <f t="array" ref="V303">IFERROR(INDEX(S:S,U303),"")</f>
        <v/>
      </c>
      <c r="W303" s="16" t="str">
        <f>IF(V303&lt;&gt;"",INDEX('Renda Fixa'!J:J,MATCH(V303,'Renda Fixa'!N:N,0)),"")</f>
        <v/>
      </c>
      <c r="X303" s="17" t="str">
        <f>IF(V303&lt;&gt;"",(SUMIFS('Renda Fixa'!O:O,'Renda Fixa'!N:N,V303,'Renda Fixa'!I:I,"A")-SUMIFS('Renda Fixa'!O:O,'Renda Fixa'!N:N,V303,'Renda Fixa'!I:I,"R"))*VLOOKUP(V303,Tabela2[],2,0),"")</f>
        <v/>
      </c>
      <c r="Y303" s="2" t="str">
        <f>IF(
V303&lt;&gt;"",
(SUMIFS('Renda Fixa'!O:O,'Renda Fixa'!N:N,V303,'Renda Fixa'!I:I,"A")-SUMIFS('Renda Fixa'!O:O,'Renda Fixa'!N:N,V303,'Renda Fixa'!I:I,"R")) *
(VLOOKUP(V303,Tabela2[],2,0) -
(SUMIFS('Renda Fixa'!S:S,'Renda Fixa'!N:N,V303,'Renda Fixa'!I:I,"A")/SUMIFS('Renda Fixa'!O:O,'Renda Fixa'!N:N,V303,'Renda Fixa'!I:I,"A"))),"")</f>
        <v/>
      </c>
    </row>
    <row r="304" spans="3:25" x14ac:dyDescent="0.25">
      <c r="C304" s="16">
        <v>304</v>
      </c>
      <c r="D304" s="16" t="str">
        <f>IFERROR(IF('Renda Variável'!H330&lt;&gt;"",'Renda Variável'!H330,""),"")</f>
        <v/>
      </c>
      <c r="E304" s="16" t="str">
        <f>IFERROR(IF((SUMIFS('Renda Variável'!M:M,'Renda Variável'!H:H,D304,'Renda Variável'!J:J,"C")-SUMIFS('Renda Variável'!M:M,'Renda Variável'!H:H,D304,'Renda Variável'!J:J,"V"))=0,"",IF(D304="","",IF(COUNTIF('Renda Variável'!$H$27:H330,D304)&gt;1,"",C304))),"")</f>
        <v/>
      </c>
      <c r="F304" s="16" t="str">
        <f t="shared" si="9"/>
        <v/>
      </c>
      <c r="G304" s="16" t="str" cm="1">
        <f t="array" ref="G304">IFERROR(INDEX(D:D,F304),"")</f>
        <v/>
      </c>
      <c r="H304" s="16" t="str">
        <f>IF(G304&lt;&gt;"",VLOOKUP(G304,'Renda Variável'!H:I,2,0),"")</f>
        <v/>
      </c>
      <c r="I304" s="17" t="str">
        <f>IF(G304&lt;&gt;"",(SUMIFS('Renda Variável'!M:M,'Renda Variável'!H:H,G304,'Renda Variável'!J:J,"C")-SUMIFS('Renda Variável'!M:M,'Renda Variável'!H:H,G304,'Renda Variável'!J:J,"V"))*VLOOKUP(G304,Tabela1[],2,0),"")</f>
        <v/>
      </c>
      <c r="J304" s="17" t="str">
        <f>IF(
G304&lt;&gt;"",
(SUMIFS('Renda Variável'!M:M,'Renda Variável'!H:H,G304,'Renda Variável'!J:J,"C")-SUMIFS('Renda Variável'!M:M,'Renda Variável'!H:H,G304,'Renda Variável'!J:J,"V")) *
(VLOOKUP(G304,Tabela1[],2,0) -
(SUMIFS('Renda Variável'!Q:Q,'Renda Variável'!H:H,G304,'Renda Variável'!J:J,"C")/SUMIFS('Renda Variável'!M:M,'Renda Variável'!H:H,G304,'Renda Variável'!J:J,"C"))),"")</f>
        <v/>
      </c>
      <c r="R304" s="16">
        <f t="shared" si="11"/>
        <v>304</v>
      </c>
      <c r="S304" s="16" t="str">
        <f>IFERROR(IF('Renda Fixa'!N334&lt;&gt;"",'Renda Fixa'!N334,""),"")</f>
        <v/>
      </c>
      <c r="T304" s="16" t="str">
        <f>IFERROR(IF((SUMIFS('Renda Fixa'!O:O,'Renda Fixa'!N:N,S304,'Renda Fixa'!I:I,"A")-SUMIFS('Renda Fixa'!O:O,'Renda Fixa'!N:N,S304,'Renda Fixa'!I:I,"R"))=0,"",IF(S304="","",IF(COUNTIF('Renda Fixa'!$N$31:N334,S304)&gt;1,"",R304))),"")</f>
        <v/>
      </c>
      <c r="U304" s="16" t="str">
        <f t="shared" si="10"/>
        <v/>
      </c>
      <c r="V304" s="16" t="str" cm="1">
        <f t="array" ref="V304">IFERROR(INDEX(S:S,U304),"")</f>
        <v/>
      </c>
      <c r="W304" s="16" t="str">
        <f>IF(V304&lt;&gt;"",INDEX('Renda Fixa'!J:J,MATCH(V304,'Renda Fixa'!N:N,0)),"")</f>
        <v/>
      </c>
      <c r="X304" s="17" t="str">
        <f>IF(V304&lt;&gt;"",(SUMIFS('Renda Fixa'!O:O,'Renda Fixa'!N:N,V304,'Renda Fixa'!I:I,"A")-SUMIFS('Renda Fixa'!O:O,'Renda Fixa'!N:N,V304,'Renda Fixa'!I:I,"R"))*VLOOKUP(V304,Tabela2[],2,0),"")</f>
        <v/>
      </c>
      <c r="Y304" s="2" t="str">
        <f>IF(
V304&lt;&gt;"",
(SUMIFS('Renda Fixa'!O:O,'Renda Fixa'!N:N,V304,'Renda Fixa'!I:I,"A")-SUMIFS('Renda Fixa'!O:O,'Renda Fixa'!N:N,V304,'Renda Fixa'!I:I,"R")) *
(VLOOKUP(V304,Tabela2[],2,0) -
(SUMIFS('Renda Fixa'!S:S,'Renda Fixa'!N:N,V304,'Renda Fixa'!I:I,"A")/SUMIFS('Renda Fixa'!O:O,'Renda Fixa'!N:N,V304,'Renda Fixa'!I:I,"A"))),"")</f>
        <v/>
      </c>
    </row>
    <row r="305" spans="3:25" x14ac:dyDescent="0.25">
      <c r="C305" s="16">
        <v>305</v>
      </c>
      <c r="D305" s="16" t="str">
        <f>IFERROR(IF('Renda Variável'!H331&lt;&gt;"",'Renda Variável'!H331,""),"")</f>
        <v/>
      </c>
      <c r="E305" s="16" t="str">
        <f>IFERROR(IF((SUMIFS('Renda Variável'!M:M,'Renda Variável'!H:H,D305,'Renda Variável'!J:J,"C")-SUMIFS('Renda Variável'!M:M,'Renda Variável'!H:H,D305,'Renda Variável'!J:J,"V"))=0,"",IF(D305="","",IF(COUNTIF('Renda Variável'!$H$27:H331,D305)&gt;1,"",C305))),"")</f>
        <v/>
      </c>
      <c r="F305" s="16" t="str">
        <f t="shared" si="9"/>
        <v/>
      </c>
      <c r="G305" s="16" t="str" cm="1">
        <f t="array" ref="G305">IFERROR(INDEX(D:D,F305),"")</f>
        <v/>
      </c>
      <c r="H305" s="16" t="str">
        <f>IF(G305&lt;&gt;"",VLOOKUP(G305,'Renda Variável'!H:I,2,0),"")</f>
        <v/>
      </c>
      <c r="I305" s="17" t="str">
        <f>IF(G305&lt;&gt;"",(SUMIFS('Renda Variável'!M:M,'Renda Variável'!H:H,G305,'Renda Variável'!J:J,"C")-SUMIFS('Renda Variável'!M:M,'Renda Variável'!H:H,G305,'Renda Variável'!J:J,"V"))*VLOOKUP(G305,Tabela1[],2,0),"")</f>
        <v/>
      </c>
      <c r="J305" s="17" t="str">
        <f>IF(
G305&lt;&gt;"",
(SUMIFS('Renda Variável'!M:M,'Renda Variável'!H:H,G305,'Renda Variável'!J:J,"C")-SUMIFS('Renda Variável'!M:M,'Renda Variável'!H:H,G305,'Renda Variável'!J:J,"V")) *
(VLOOKUP(G305,Tabela1[],2,0) -
(SUMIFS('Renda Variável'!Q:Q,'Renda Variável'!H:H,G305,'Renda Variável'!J:J,"C")/SUMIFS('Renda Variável'!M:M,'Renda Variável'!H:H,G305,'Renda Variável'!J:J,"C"))),"")</f>
        <v/>
      </c>
      <c r="R305" s="16">
        <f t="shared" si="11"/>
        <v>305</v>
      </c>
      <c r="S305" s="16" t="str">
        <f>IFERROR(IF('Renda Fixa'!N335&lt;&gt;"",'Renda Fixa'!N335,""),"")</f>
        <v/>
      </c>
      <c r="T305" s="16" t="str">
        <f>IFERROR(IF((SUMIFS('Renda Fixa'!O:O,'Renda Fixa'!N:N,S305,'Renda Fixa'!I:I,"A")-SUMIFS('Renda Fixa'!O:O,'Renda Fixa'!N:N,S305,'Renda Fixa'!I:I,"R"))=0,"",IF(S305="","",IF(COUNTIF('Renda Fixa'!$N$31:N335,S305)&gt;1,"",R305))),"")</f>
        <v/>
      </c>
      <c r="U305" s="16" t="str">
        <f t="shared" si="10"/>
        <v/>
      </c>
      <c r="V305" s="16" t="str" cm="1">
        <f t="array" ref="V305">IFERROR(INDEX(S:S,U305),"")</f>
        <v/>
      </c>
      <c r="W305" s="16" t="str">
        <f>IF(V305&lt;&gt;"",INDEX('Renda Fixa'!J:J,MATCH(V305,'Renda Fixa'!N:N,0)),"")</f>
        <v/>
      </c>
      <c r="X305" s="17" t="str">
        <f>IF(V305&lt;&gt;"",(SUMIFS('Renda Fixa'!O:O,'Renda Fixa'!N:N,V305,'Renda Fixa'!I:I,"A")-SUMIFS('Renda Fixa'!O:O,'Renda Fixa'!N:N,V305,'Renda Fixa'!I:I,"R"))*VLOOKUP(V305,Tabela2[],2,0),"")</f>
        <v/>
      </c>
      <c r="Y305" s="2" t="str">
        <f>IF(
V305&lt;&gt;"",
(SUMIFS('Renda Fixa'!O:O,'Renda Fixa'!N:N,V305,'Renda Fixa'!I:I,"A")-SUMIFS('Renda Fixa'!O:O,'Renda Fixa'!N:N,V305,'Renda Fixa'!I:I,"R")) *
(VLOOKUP(V305,Tabela2[],2,0) -
(SUMIFS('Renda Fixa'!S:S,'Renda Fixa'!N:N,V305,'Renda Fixa'!I:I,"A")/SUMIFS('Renda Fixa'!O:O,'Renda Fixa'!N:N,V305,'Renda Fixa'!I:I,"A"))),"")</f>
        <v/>
      </c>
    </row>
    <row r="306" spans="3:25" x14ac:dyDescent="0.25">
      <c r="C306" s="16">
        <v>306</v>
      </c>
      <c r="D306" s="16" t="str">
        <f>IFERROR(IF('Renda Variável'!H332&lt;&gt;"",'Renda Variável'!H332,""),"")</f>
        <v/>
      </c>
      <c r="E306" s="16" t="str">
        <f>IFERROR(IF((SUMIFS('Renda Variável'!M:M,'Renda Variável'!H:H,D306,'Renda Variável'!J:J,"C")-SUMIFS('Renda Variável'!M:M,'Renda Variável'!H:H,D306,'Renda Variável'!J:J,"V"))=0,"",IF(D306="","",IF(COUNTIF('Renda Variável'!$H$27:H332,D306)&gt;1,"",C306))),"")</f>
        <v/>
      </c>
      <c r="F306" s="16" t="str">
        <f t="shared" si="9"/>
        <v/>
      </c>
      <c r="G306" s="16" t="str" cm="1">
        <f t="array" ref="G306">IFERROR(INDEX(D:D,F306),"")</f>
        <v/>
      </c>
      <c r="H306" s="16" t="str">
        <f>IF(G306&lt;&gt;"",VLOOKUP(G306,'Renda Variável'!H:I,2,0),"")</f>
        <v/>
      </c>
      <c r="I306" s="17" t="str">
        <f>IF(G306&lt;&gt;"",(SUMIFS('Renda Variável'!M:M,'Renda Variável'!H:H,G306,'Renda Variável'!J:J,"C")-SUMIFS('Renda Variável'!M:M,'Renda Variável'!H:H,G306,'Renda Variável'!J:J,"V"))*VLOOKUP(G306,Tabela1[],2,0),"")</f>
        <v/>
      </c>
      <c r="J306" s="17" t="str">
        <f>IF(
G306&lt;&gt;"",
(SUMIFS('Renda Variável'!M:M,'Renda Variável'!H:H,G306,'Renda Variável'!J:J,"C")-SUMIFS('Renda Variável'!M:M,'Renda Variável'!H:H,G306,'Renda Variável'!J:J,"V")) *
(VLOOKUP(G306,Tabela1[],2,0) -
(SUMIFS('Renda Variável'!Q:Q,'Renda Variável'!H:H,G306,'Renda Variável'!J:J,"C")/SUMIFS('Renda Variável'!M:M,'Renda Variável'!H:H,G306,'Renda Variável'!J:J,"C"))),"")</f>
        <v/>
      </c>
      <c r="R306" s="16">
        <f t="shared" si="11"/>
        <v>306</v>
      </c>
      <c r="S306" s="16" t="str">
        <f>IFERROR(IF('Renda Fixa'!N336&lt;&gt;"",'Renda Fixa'!N336,""),"")</f>
        <v/>
      </c>
      <c r="T306" s="16" t="str">
        <f>IFERROR(IF((SUMIFS('Renda Fixa'!O:O,'Renda Fixa'!N:N,S306,'Renda Fixa'!I:I,"A")-SUMIFS('Renda Fixa'!O:O,'Renda Fixa'!N:N,S306,'Renda Fixa'!I:I,"R"))=0,"",IF(S306="","",IF(COUNTIF('Renda Fixa'!$N$31:N336,S306)&gt;1,"",R306))),"")</f>
        <v/>
      </c>
      <c r="U306" s="16" t="str">
        <f t="shared" si="10"/>
        <v/>
      </c>
      <c r="V306" s="16" t="str" cm="1">
        <f t="array" ref="V306">IFERROR(INDEX(S:S,U306),"")</f>
        <v/>
      </c>
      <c r="W306" s="16" t="str">
        <f>IF(V306&lt;&gt;"",INDEX('Renda Fixa'!J:J,MATCH(V306,'Renda Fixa'!N:N,0)),"")</f>
        <v/>
      </c>
      <c r="X306" s="17" t="str">
        <f>IF(V306&lt;&gt;"",(SUMIFS('Renda Fixa'!O:O,'Renda Fixa'!N:N,V306,'Renda Fixa'!I:I,"A")-SUMIFS('Renda Fixa'!O:O,'Renda Fixa'!N:N,V306,'Renda Fixa'!I:I,"R"))*VLOOKUP(V306,Tabela2[],2,0),"")</f>
        <v/>
      </c>
      <c r="Y306" s="2" t="str">
        <f>IF(
V306&lt;&gt;"",
(SUMIFS('Renda Fixa'!O:O,'Renda Fixa'!N:N,V306,'Renda Fixa'!I:I,"A")-SUMIFS('Renda Fixa'!O:O,'Renda Fixa'!N:N,V306,'Renda Fixa'!I:I,"R")) *
(VLOOKUP(V306,Tabela2[],2,0) -
(SUMIFS('Renda Fixa'!S:S,'Renda Fixa'!N:N,V306,'Renda Fixa'!I:I,"A")/SUMIFS('Renda Fixa'!O:O,'Renda Fixa'!N:N,V306,'Renda Fixa'!I:I,"A"))),"")</f>
        <v/>
      </c>
    </row>
    <row r="307" spans="3:25" x14ac:dyDescent="0.25">
      <c r="C307" s="16">
        <v>307</v>
      </c>
      <c r="D307" s="16" t="str">
        <f>IFERROR(IF('Renda Variável'!H333&lt;&gt;"",'Renda Variável'!H333,""),"")</f>
        <v/>
      </c>
      <c r="E307" s="16" t="str">
        <f>IFERROR(IF((SUMIFS('Renda Variável'!M:M,'Renda Variável'!H:H,D307,'Renda Variável'!J:J,"C")-SUMIFS('Renda Variável'!M:M,'Renda Variável'!H:H,D307,'Renda Variável'!J:J,"V"))=0,"",IF(D307="","",IF(COUNTIF('Renda Variável'!$H$27:H333,D307)&gt;1,"",C307))),"")</f>
        <v/>
      </c>
      <c r="F307" s="16" t="str">
        <f t="shared" si="9"/>
        <v/>
      </c>
      <c r="G307" s="16" t="str" cm="1">
        <f t="array" ref="G307">IFERROR(INDEX(D:D,F307),"")</f>
        <v/>
      </c>
      <c r="H307" s="16" t="str">
        <f>IF(G307&lt;&gt;"",VLOOKUP(G307,'Renda Variável'!H:I,2,0),"")</f>
        <v/>
      </c>
      <c r="I307" s="17" t="str">
        <f>IF(G307&lt;&gt;"",(SUMIFS('Renda Variável'!M:M,'Renda Variável'!H:H,G307,'Renda Variável'!J:J,"C")-SUMIFS('Renda Variável'!M:M,'Renda Variável'!H:H,G307,'Renda Variável'!J:J,"V"))*VLOOKUP(G307,Tabela1[],2,0),"")</f>
        <v/>
      </c>
      <c r="J307" s="17" t="str">
        <f>IF(
G307&lt;&gt;"",
(SUMIFS('Renda Variável'!M:M,'Renda Variável'!H:H,G307,'Renda Variável'!J:J,"C")-SUMIFS('Renda Variável'!M:M,'Renda Variável'!H:H,G307,'Renda Variável'!J:J,"V")) *
(VLOOKUP(G307,Tabela1[],2,0) -
(SUMIFS('Renda Variável'!Q:Q,'Renda Variável'!H:H,G307,'Renda Variável'!J:J,"C")/SUMIFS('Renda Variável'!M:M,'Renda Variável'!H:H,G307,'Renda Variável'!J:J,"C"))),"")</f>
        <v/>
      </c>
      <c r="R307" s="16">
        <f t="shared" si="11"/>
        <v>307</v>
      </c>
      <c r="S307" s="16" t="str">
        <f>IFERROR(IF('Renda Fixa'!N337&lt;&gt;"",'Renda Fixa'!N337,""),"")</f>
        <v/>
      </c>
      <c r="T307" s="16" t="str">
        <f>IFERROR(IF((SUMIFS('Renda Fixa'!O:O,'Renda Fixa'!N:N,S307,'Renda Fixa'!I:I,"A")-SUMIFS('Renda Fixa'!O:O,'Renda Fixa'!N:N,S307,'Renda Fixa'!I:I,"R"))=0,"",IF(S307="","",IF(COUNTIF('Renda Fixa'!$N$31:N337,S307)&gt;1,"",R307))),"")</f>
        <v/>
      </c>
      <c r="U307" s="16" t="str">
        <f t="shared" si="10"/>
        <v/>
      </c>
      <c r="V307" s="16" t="str" cm="1">
        <f t="array" ref="V307">IFERROR(INDEX(S:S,U307),"")</f>
        <v/>
      </c>
      <c r="W307" s="16" t="str">
        <f>IF(V307&lt;&gt;"",INDEX('Renda Fixa'!J:J,MATCH(V307,'Renda Fixa'!N:N,0)),"")</f>
        <v/>
      </c>
      <c r="X307" s="17" t="str">
        <f>IF(V307&lt;&gt;"",(SUMIFS('Renda Fixa'!O:O,'Renda Fixa'!N:N,V307,'Renda Fixa'!I:I,"A")-SUMIFS('Renda Fixa'!O:O,'Renda Fixa'!N:N,V307,'Renda Fixa'!I:I,"R"))*VLOOKUP(V307,Tabela2[],2,0),"")</f>
        <v/>
      </c>
      <c r="Y307" s="2" t="str">
        <f>IF(
V307&lt;&gt;"",
(SUMIFS('Renda Fixa'!O:O,'Renda Fixa'!N:N,V307,'Renda Fixa'!I:I,"A")-SUMIFS('Renda Fixa'!O:O,'Renda Fixa'!N:N,V307,'Renda Fixa'!I:I,"R")) *
(VLOOKUP(V307,Tabela2[],2,0) -
(SUMIFS('Renda Fixa'!S:S,'Renda Fixa'!N:N,V307,'Renda Fixa'!I:I,"A")/SUMIFS('Renda Fixa'!O:O,'Renda Fixa'!N:N,V307,'Renda Fixa'!I:I,"A"))),"")</f>
        <v/>
      </c>
    </row>
    <row r="308" spans="3:25" x14ac:dyDescent="0.25">
      <c r="C308" s="16">
        <v>308</v>
      </c>
      <c r="D308" s="16" t="str">
        <f>IFERROR(IF('Renda Variável'!H334&lt;&gt;"",'Renda Variável'!H334,""),"")</f>
        <v/>
      </c>
      <c r="E308" s="16" t="str">
        <f>IFERROR(IF((SUMIFS('Renda Variável'!M:M,'Renda Variável'!H:H,D308,'Renda Variável'!J:J,"C")-SUMIFS('Renda Variável'!M:M,'Renda Variável'!H:H,D308,'Renda Variável'!J:J,"V"))=0,"",IF(D308="","",IF(COUNTIF('Renda Variável'!$H$27:H334,D308)&gt;1,"",C308))),"")</f>
        <v/>
      </c>
      <c r="F308" s="16" t="str">
        <f t="shared" si="9"/>
        <v/>
      </c>
      <c r="G308" s="16" t="str" cm="1">
        <f t="array" ref="G308">IFERROR(INDEX(D:D,F308),"")</f>
        <v/>
      </c>
      <c r="H308" s="16" t="str">
        <f>IF(G308&lt;&gt;"",VLOOKUP(G308,'Renda Variável'!H:I,2,0),"")</f>
        <v/>
      </c>
      <c r="I308" s="17" t="str">
        <f>IF(G308&lt;&gt;"",(SUMIFS('Renda Variável'!M:M,'Renda Variável'!H:H,G308,'Renda Variável'!J:J,"C")-SUMIFS('Renda Variável'!M:M,'Renda Variável'!H:H,G308,'Renda Variável'!J:J,"V"))*VLOOKUP(G308,Tabela1[],2,0),"")</f>
        <v/>
      </c>
      <c r="J308" s="17" t="str">
        <f>IF(
G308&lt;&gt;"",
(SUMIFS('Renda Variável'!M:M,'Renda Variável'!H:H,G308,'Renda Variável'!J:J,"C")-SUMIFS('Renda Variável'!M:M,'Renda Variável'!H:H,G308,'Renda Variável'!J:J,"V")) *
(VLOOKUP(G308,Tabela1[],2,0) -
(SUMIFS('Renda Variável'!Q:Q,'Renda Variável'!H:H,G308,'Renda Variável'!J:J,"C")/SUMIFS('Renda Variável'!M:M,'Renda Variável'!H:H,G308,'Renda Variável'!J:J,"C"))),"")</f>
        <v/>
      </c>
      <c r="R308" s="16">
        <f t="shared" si="11"/>
        <v>308</v>
      </c>
      <c r="S308" s="16" t="str">
        <f>IFERROR(IF('Renda Fixa'!N338&lt;&gt;"",'Renda Fixa'!N338,""),"")</f>
        <v/>
      </c>
      <c r="T308" s="16" t="str">
        <f>IFERROR(IF((SUMIFS('Renda Fixa'!O:O,'Renda Fixa'!N:N,S308,'Renda Fixa'!I:I,"A")-SUMIFS('Renda Fixa'!O:O,'Renda Fixa'!N:N,S308,'Renda Fixa'!I:I,"R"))=0,"",IF(S308="","",IF(COUNTIF('Renda Fixa'!$N$31:N338,S308)&gt;1,"",R308))),"")</f>
        <v/>
      </c>
      <c r="U308" s="16" t="str">
        <f t="shared" si="10"/>
        <v/>
      </c>
      <c r="V308" s="16" t="str" cm="1">
        <f t="array" ref="V308">IFERROR(INDEX(S:S,U308),"")</f>
        <v/>
      </c>
      <c r="W308" s="16" t="str">
        <f>IF(V308&lt;&gt;"",INDEX('Renda Fixa'!J:J,MATCH(V308,'Renda Fixa'!N:N,0)),"")</f>
        <v/>
      </c>
      <c r="X308" s="17" t="str">
        <f>IF(V308&lt;&gt;"",(SUMIFS('Renda Fixa'!O:O,'Renda Fixa'!N:N,V308,'Renda Fixa'!I:I,"A")-SUMIFS('Renda Fixa'!O:O,'Renda Fixa'!N:N,V308,'Renda Fixa'!I:I,"R"))*VLOOKUP(V308,Tabela2[],2,0),"")</f>
        <v/>
      </c>
      <c r="Y308" s="2" t="str">
        <f>IF(
V308&lt;&gt;"",
(SUMIFS('Renda Fixa'!O:O,'Renda Fixa'!N:N,V308,'Renda Fixa'!I:I,"A")-SUMIFS('Renda Fixa'!O:O,'Renda Fixa'!N:N,V308,'Renda Fixa'!I:I,"R")) *
(VLOOKUP(V308,Tabela2[],2,0) -
(SUMIFS('Renda Fixa'!S:S,'Renda Fixa'!N:N,V308,'Renda Fixa'!I:I,"A")/SUMIFS('Renda Fixa'!O:O,'Renda Fixa'!N:N,V308,'Renda Fixa'!I:I,"A"))),"")</f>
        <v/>
      </c>
    </row>
    <row r="309" spans="3:25" x14ac:dyDescent="0.25">
      <c r="C309" s="16">
        <v>309</v>
      </c>
      <c r="D309" s="16" t="str">
        <f>IFERROR(IF('Renda Variável'!H335&lt;&gt;"",'Renda Variável'!H335,""),"")</f>
        <v/>
      </c>
      <c r="E309" s="16" t="str">
        <f>IFERROR(IF((SUMIFS('Renda Variável'!M:M,'Renda Variável'!H:H,D309,'Renda Variável'!J:J,"C")-SUMIFS('Renda Variável'!M:M,'Renda Variável'!H:H,D309,'Renda Variável'!J:J,"V"))=0,"",IF(D309="","",IF(COUNTIF('Renda Variável'!$H$27:H335,D309)&gt;1,"",C309))),"")</f>
        <v/>
      </c>
      <c r="F309" s="16" t="str">
        <f t="shared" si="9"/>
        <v/>
      </c>
      <c r="G309" s="16" t="str" cm="1">
        <f t="array" ref="G309">IFERROR(INDEX(D:D,F309),"")</f>
        <v/>
      </c>
      <c r="H309" s="16" t="str">
        <f>IF(G309&lt;&gt;"",VLOOKUP(G309,'Renda Variável'!H:I,2,0),"")</f>
        <v/>
      </c>
      <c r="I309" s="17" t="str">
        <f>IF(G309&lt;&gt;"",(SUMIFS('Renda Variável'!M:M,'Renda Variável'!H:H,G309,'Renda Variável'!J:J,"C")-SUMIFS('Renda Variável'!M:M,'Renda Variável'!H:H,G309,'Renda Variável'!J:J,"V"))*VLOOKUP(G309,Tabela1[],2,0),"")</f>
        <v/>
      </c>
      <c r="J309" s="17" t="str">
        <f>IF(
G309&lt;&gt;"",
(SUMIFS('Renda Variável'!M:M,'Renda Variável'!H:H,G309,'Renda Variável'!J:J,"C")-SUMIFS('Renda Variável'!M:M,'Renda Variável'!H:H,G309,'Renda Variável'!J:J,"V")) *
(VLOOKUP(G309,Tabela1[],2,0) -
(SUMIFS('Renda Variável'!Q:Q,'Renda Variável'!H:H,G309,'Renda Variável'!J:J,"C")/SUMIFS('Renda Variável'!M:M,'Renda Variável'!H:H,G309,'Renda Variável'!J:J,"C"))),"")</f>
        <v/>
      </c>
      <c r="R309" s="16">
        <f t="shared" si="11"/>
        <v>309</v>
      </c>
      <c r="S309" s="16" t="str">
        <f>IFERROR(IF('Renda Fixa'!N339&lt;&gt;"",'Renda Fixa'!N339,""),"")</f>
        <v/>
      </c>
      <c r="T309" s="16" t="str">
        <f>IFERROR(IF((SUMIFS('Renda Fixa'!O:O,'Renda Fixa'!N:N,S309,'Renda Fixa'!I:I,"A")-SUMIFS('Renda Fixa'!O:O,'Renda Fixa'!N:N,S309,'Renda Fixa'!I:I,"R"))=0,"",IF(S309="","",IF(COUNTIF('Renda Fixa'!$N$31:N339,S309)&gt;1,"",R309))),"")</f>
        <v/>
      </c>
      <c r="U309" s="16" t="str">
        <f t="shared" si="10"/>
        <v/>
      </c>
      <c r="V309" s="16" t="str" cm="1">
        <f t="array" ref="V309">IFERROR(INDEX(S:S,U309),"")</f>
        <v/>
      </c>
      <c r="W309" s="16" t="str">
        <f>IF(V309&lt;&gt;"",INDEX('Renda Fixa'!J:J,MATCH(V309,'Renda Fixa'!N:N,0)),"")</f>
        <v/>
      </c>
      <c r="X309" s="17" t="str">
        <f>IF(V309&lt;&gt;"",(SUMIFS('Renda Fixa'!O:O,'Renda Fixa'!N:N,V309,'Renda Fixa'!I:I,"A")-SUMIFS('Renda Fixa'!O:O,'Renda Fixa'!N:N,V309,'Renda Fixa'!I:I,"R"))*VLOOKUP(V309,Tabela2[],2,0),"")</f>
        <v/>
      </c>
      <c r="Y309" s="2" t="str">
        <f>IF(
V309&lt;&gt;"",
(SUMIFS('Renda Fixa'!O:O,'Renda Fixa'!N:N,V309,'Renda Fixa'!I:I,"A")-SUMIFS('Renda Fixa'!O:O,'Renda Fixa'!N:N,V309,'Renda Fixa'!I:I,"R")) *
(VLOOKUP(V309,Tabela2[],2,0) -
(SUMIFS('Renda Fixa'!S:S,'Renda Fixa'!N:N,V309,'Renda Fixa'!I:I,"A")/SUMIFS('Renda Fixa'!O:O,'Renda Fixa'!N:N,V309,'Renda Fixa'!I:I,"A"))),"")</f>
        <v/>
      </c>
    </row>
    <row r="310" spans="3:25" x14ac:dyDescent="0.25">
      <c r="C310" s="16">
        <v>310</v>
      </c>
      <c r="D310" s="16" t="str">
        <f>IFERROR(IF('Renda Variável'!H336&lt;&gt;"",'Renda Variável'!H336,""),"")</f>
        <v/>
      </c>
      <c r="E310" s="16" t="str">
        <f>IFERROR(IF((SUMIFS('Renda Variável'!M:M,'Renda Variável'!H:H,D310,'Renda Variável'!J:J,"C")-SUMIFS('Renda Variável'!M:M,'Renda Variável'!H:H,D310,'Renda Variável'!J:J,"V"))=0,"",IF(D310="","",IF(COUNTIF('Renda Variável'!$H$27:H336,D310)&gt;1,"",C310))),"")</f>
        <v/>
      </c>
      <c r="F310" s="16" t="str">
        <f t="shared" si="9"/>
        <v/>
      </c>
      <c r="G310" s="16" t="str" cm="1">
        <f t="array" ref="G310">IFERROR(INDEX(D:D,F310),"")</f>
        <v/>
      </c>
      <c r="H310" s="16" t="str">
        <f>IF(G310&lt;&gt;"",VLOOKUP(G310,'Renda Variável'!H:I,2,0),"")</f>
        <v/>
      </c>
      <c r="I310" s="17" t="str">
        <f>IF(G310&lt;&gt;"",(SUMIFS('Renda Variável'!M:M,'Renda Variável'!H:H,G310,'Renda Variável'!J:J,"C")-SUMIFS('Renda Variável'!M:M,'Renda Variável'!H:H,G310,'Renda Variável'!J:J,"V"))*VLOOKUP(G310,Tabela1[],2,0),"")</f>
        <v/>
      </c>
      <c r="J310" s="17" t="str">
        <f>IF(
G310&lt;&gt;"",
(SUMIFS('Renda Variável'!M:M,'Renda Variável'!H:H,G310,'Renda Variável'!J:J,"C")-SUMIFS('Renda Variável'!M:M,'Renda Variável'!H:H,G310,'Renda Variável'!J:J,"V")) *
(VLOOKUP(G310,Tabela1[],2,0) -
(SUMIFS('Renda Variável'!Q:Q,'Renda Variável'!H:H,G310,'Renda Variável'!J:J,"C")/SUMIFS('Renda Variável'!M:M,'Renda Variável'!H:H,G310,'Renda Variável'!J:J,"C"))),"")</f>
        <v/>
      </c>
      <c r="R310" s="16">
        <f t="shared" si="11"/>
        <v>310</v>
      </c>
      <c r="S310" s="16" t="str">
        <f>IFERROR(IF('Renda Fixa'!N340&lt;&gt;"",'Renda Fixa'!N340,""),"")</f>
        <v/>
      </c>
      <c r="T310" s="16" t="str">
        <f>IFERROR(IF((SUMIFS('Renda Fixa'!O:O,'Renda Fixa'!N:N,S310,'Renda Fixa'!I:I,"A")-SUMIFS('Renda Fixa'!O:O,'Renda Fixa'!N:N,S310,'Renda Fixa'!I:I,"R"))=0,"",IF(S310="","",IF(COUNTIF('Renda Fixa'!$N$31:N340,S310)&gt;1,"",R310))),"")</f>
        <v/>
      </c>
      <c r="U310" s="16" t="str">
        <f t="shared" si="10"/>
        <v/>
      </c>
      <c r="V310" s="16" t="str" cm="1">
        <f t="array" ref="V310">IFERROR(INDEX(S:S,U310),"")</f>
        <v/>
      </c>
      <c r="W310" s="16" t="str">
        <f>IF(V310&lt;&gt;"",INDEX('Renda Fixa'!J:J,MATCH(V310,'Renda Fixa'!N:N,0)),"")</f>
        <v/>
      </c>
      <c r="X310" s="17" t="str">
        <f>IF(V310&lt;&gt;"",(SUMIFS('Renda Fixa'!O:O,'Renda Fixa'!N:N,V310,'Renda Fixa'!I:I,"A")-SUMIFS('Renda Fixa'!O:O,'Renda Fixa'!N:N,V310,'Renda Fixa'!I:I,"R"))*VLOOKUP(V310,Tabela2[],2,0),"")</f>
        <v/>
      </c>
      <c r="Y310" s="2" t="str">
        <f>IF(
V310&lt;&gt;"",
(SUMIFS('Renda Fixa'!O:O,'Renda Fixa'!N:N,V310,'Renda Fixa'!I:I,"A")-SUMIFS('Renda Fixa'!O:O,'Renda Fixa'!N:N,V310,'Renda Fixa'!I:I,"R")) *
(VLOOKUP(V310,Tabela2[],2,0) -
(SUMIFS('Renda Fixa'!S:S,'Renda Fixa'!N:N,V310,'Renda Fixa'!I:I,"A")/SUMIFS('Renda Fixa'!O:O,'Renda Fixa'!N:N,V310,'Renda Fixa'!I:I,"A"))),"")</f>
        <v/>
      </c>
    </row>
    <row r="311" spans="3:25" x14ac:dyDescent="0.25">
      <c r="C311" s="16">
        <v>311</v>
      </c>
      <c r="D311" s="16" t="str">
        <f>IFERROR(IF('Renda Variável'!H337&lt;&gt;"",'Renda Variável'!H337,""),"")</f>
        <v/>
      </c>
      <c r="E311" s="16" t="str">
        <f>IFERROR(IF((SUMIFS('Renda Variável'!M:M,'Renda Variável'!H:H,D311,'Renda Variável'!J:J,"C")-SUMIFS('Renda Variável'!M:M,'Renda Variável'!H:H,D311,'Renda Variável'!J:J,"V"))=0,"",IF(D311="","",IF(COUNTIF('Renda Variável'!$H$27:H337,D311)&gt;1,"",C311))),"")</f>
        <v/>
      </c>
      <c r="F311" s="16" t="str">
        <f t="shared" si="9"/>
        <v/>
      </c>
      <c r="G311" s="16" t="str" cm="1">
        <f t="array" ref="G311">IFERROR(INDEX(D:D,F311),"")</f>
        <v/>
      </c>
      <c r="H311" s="16" t="str">
        <f>IF(G311&lt;&gt;"",VLOOKUP(G311,'Renda Variável'!H:I,2,0),"")</f>
        <v/>
      </c>
      <c r="I311" s="17" t="str">
        <f>IF(G311&lt;&gt;"",(SUMIFS('Renda Variável'!M:M,'Renda Variável'!H:H,G311,'Renda Variável'!J:J,"C")-SUMIFS('Renda Variável'!M:M,'Renda Variável'!H:H,G311,'Renda Variável'!J:J,"V"))*VLOOKUP(G311,Tabela1[],2,0),"")</f>
        <v/>
      </c>
      <c r="J311" s="17" t="str">
        <f>IF(
G311&lt;&gt;"",
(SUMIFS('Renda Variável'!M:M,'Renda Variável'!H:H,G311,'Renda Variável'!J:J,"C")-SUMIFS('Renda Variável'!M:M,'Renda Variável'!H:H,G311,'Renda Variável'!J:J,"V")) *
(VLOOKUP(G311,Tabela1[],2,0) -
(SUMIFS('Renda Variável'!Q:Q,'Renda Variável'!H:H,G311,'Renda Variável'!J:J,"C")/SUMIFS('Renda Variável'!M:M,'Renda Variável'!H:H,G311,'Renda Variável'!J:J,"C"))),"")</f>
        <v/>
      </c>
      <c r="R311" s="16">
        <f t="shared" si="11"/>
        <v>311</v>
      </c>
      <c r="S311" s="16" t="str">
        <f>IFERROR(IF('Renda Fixa'!N341&lt;&gt;"",'Renda Fixa'!N341,""),"")</f>
        <v/>
      </c>
      <c r="T311" s="16" t="str">
        <f>IFERROR(IF((SUMIFS('Renda Fixa'!O:O,'Renda Fixa'!N:N,S311,'Renda Fixa'!I:I,"A")-SUMIFS('Renda Fixa'!O:O,'Renda Fixa'!N:N,S311,'Renda Fixa'!I:I,"R"))=0,"",IF(S311="","",IF(COUNTIF('Renda Fixa'!$N$31:N341,S311)&gt;1,"",R311))),"")</f>
        <v/>
      </c>
      <c r="U311" s="16" t="str">
        <f t="shared" si="10"/>
        <v/>
      </c>
      <c r="V311" s="16" t="str" cm="1">
        <f t="array" ref="V311">IFERROR(INDEX(S:S,U311),"")</f>
        <v/>
      </c>
      <c r="W311" s="16" t="str">
        <f>IF(V311&lt;&gt;"",INDEX('Renda Fixa'!J:J,MATCH(V311,'Renda Fixa'!N:N,0)),"")</f>
        <v/>
      </c>
      <c r="X311" s="17" t="str">
        <f>IF(V311&lt;&gt;"",(SUMIFS('Renda Fixa'!O:O,'Renda Fixa'!N:N,V311,'Renda Fixa'!I:I,"A")-SUMIFS('Renda Fixa'!O:O,'Renda Fixa'!N:N,V311,'Renda Fixa'!I:I,"R"))*VLOOKUP(V311,Tabela2[],2,0),"")</f>
        <v/>
      </c>
      <c r="Y311" s="2" t="str">
        <f>IF(
V311&lt;&gt;"",
(SUMIFS('Renda Fixa'!O:O,'Renda Fixa'!N:N,V311,'Renda Fixa'!I:I,"A")-SUMIFS('Renda Fixa'!O:O,'Renda Fixa'!N:N,V311,'Renda Fixa'!I:I,"R")) *
(VLOOKUP(V311,Tabela2[],2,0) -
(SUMIFS('Renda Fixa'!S:S,'Renda Fixa'!N:N,V311,'Renda Fixa'!I:I,"A")/SUMIFS('Renda Fixa'!O:O,'Renda Fixa'!N:N,V311,'Renda Fixa'!I:I,"A"))),"")</f>
        <v/>
      </c>
    </row>
    <row r="312" spans="3:25" x14ac:dyDescent="0.25">
      <c r="C312" s="16">
        <v>312</v>
      </c>
      <c r="D312" s="16" t="str">
        <f>IFERROR(IF('Renda Variável'!H338&lt;&gt;"",'Renda Variável'!H338,""),"")</f>
        <v/>
      </c>
      <c r="E312" s="16" t="str">
        <f>IFERROR(IF((SUMIFS('Renda Variável'!M:M,'Renda Variável'!H:H,D312,'Renda Variável'!J:J,"C")-SUMIFS('Renda Variável'!M:M,'Renda Variável'!H:H,D312,'Renda Variável'!J:J,"V"))=0,"",IF(D312="","",IF(COUNTIF('Renda Variável'!$H$27:H338,D312)&gt;1,"",C312))),"")</f>
        <v/>
      </c>
      <c r="F312" s="16" t="str">
        <f t="shared" si="9"/>
        <v/>
      </c>
      <c r="G312" s="16" t="str" cm="1">
        <f t="array" ref="G312">IFERROR(INDEX(D:D,F312),"")</f>
        <v/>
      </c>
      <c r="H312" s="16" t="str">
        <f>IF(G312&lt;&gt;"",VLOOKUP(G312,'Renda Variável'!H:I,2,0),"")</f>
        <v/>
      </c>
      <c r="I312" s="17" t="str">
        <f>IF(G312&lt;&gt;"",(SUMIFS('Renda Variável'!M:M,'Renda Variável'!H:H,G312,'Renda Variável'!J:J,"C")-SUMIFS('Renda Variável'!M:M,'Renda Variável'!H:H,G312,'Renda Variável'!J:J,"V"))*VLOOKUP(G312,Tabela1[],2,0),"")</f>
        <v/>
      </c>
      <c r="J312" s="17" t="str">
        <f>IF(
G312&lt;&gt;"",
(SUMIFS('Renda Variável'!M:M,'Renda Variável'!H:H,G312,'Renda Variável'!J:J,"C")-SUMIFS('Renda Variável'!M:M,'Renda Variável'!H:H,G312,'Renda Variável'!J:J,"V")) *
(VLOOKUP(G312,Tabela1[],2,0) -
(SUMIFS('Renda Variável'!Q:Q,'Renda Variável'!H:H,G312,'Renda Variável'!J:J,"C")/SUMIFS('Renda Variável'!M:M,'Renda Variável'!H:H,G312,'Renda Variável'!J:J,"C"))),"")</f>
        <v/>
      </c>
      <c r="R312" s="16">
        <f t="shared" si="11"/>
        <v>312</v>
      </c>
      <c r="S312" s="16" t="str">
        <f>IFERROR(IF('Renda Fixa'!N342&lt;&gt;"",'Renda Fixa'!N342,""),"")</f>
        <v/>
      </c>
      <c r="T312" s="16" t="str">
        <f>IFERROR(IF((SUMIFS('Renda Fixa'!O:O,'Renda Fixa'!N:N,S312,'Renda Fixa'!I:I,"A")-SUMIFS('Renda Fixa'!O:O,'Renda Fixa'!N:N,S312,'Renda Fixa'!I:I,"R"))=0,"",IF(S312="","",IF(COUNTIF('Renda Fixa'!$N$31:N342,S312)&gt;1,"",R312))),"")</f>
        <v/>
      </c>
      <c r="U312" s="16" t="str">
        <f t="shared" si="10"/>
        <v/>
      </c>
      <c r="V312" s="16" t="str" cm="1">
        <f t="array" ref="V312">IFERROR(INDEX(S:S,U312),"")</f>
        <v/>
      </c>
      <c r="W312" s="16" t="str">
        <f>IF(V312&lt;&gt;"",INDEX('Renda Fixa'!J:J,MATCH(V312,'Renda Fixa'!N:N,0)),"")</f>
        <v/>
      </c>
      <c r="X312" s="17" t="str">
        <f>IF(V312&lt;&gt;"",(SUMIFS('Renda Fixa'!O:O,'Renda Fixa'!N:N,V312,'Renda Fixa'!I:I,"A")-SUMIFS('Renda Fixa'!O:O,'Renda Fixa'!N:N,V312,'Renda Fixa'!I:I,"R"))*VLOOKUP(V312,Tabela2[],2,0),"")</f>
        <v/>
      </c>
      <c r="Y312" s="2" t="str">
        <f>IF(
V312&lt;&gt;"",
(SUMIFS('Renda Fixa'!O:O,'Renda Fixa'!N:N,V312,'Renda Fixa'!I:I,"A")-SUMIFS('Renda Fixa'!O:O,'Renda Fixa'!N:N,V312,'Renda Fixa'!I:I,"R")) *
(VLOOKUP(V312,Tabela2[],2,0) -
(SUMIFS('Renda Fixa'!S:S,'Renda Fixa'!N:N,V312,'Renda Fixa'!I:I,"A")/SUMIFS('Renda Fixa'!O:O,'Renda Fixa'!N:N,V312,'Renda Fixa'!I:I,"A"))),"")</f>
        <v/>
      </c>
    </row>
    <row r="313" spans="3:25" x14ac:dyDescent="0.25">
      <c r="C313" s="16">
        <v>313</v>
      </c>
      <c r="D313" s="16" t="str">
        <f>IFERROR(IF('Renda Variável'!H339&lt;&gt;"",'Renda Variável'!H339,""),"")</f>
        <v/>
      </c>
      <c r="E313" s="16" t="str">
        <f>IFERROR(IF((SUMIFS('Renda Variável'!M:M,'Renda Variável'!H:H,D313,'Renda Variável'!J:J,"C")-SUMIFS('Renda Variável'!M:M,'Renda Variável'!H:H,D313,'Renda Variável'!J:J,"V"))=0,"",IF(D313="","",IF(COUNTIF('Renda Variável'!$H$27:H339,D313)&gt;1,"",C313))),"")</f>
        <v/>
      </c>
      <c r="F313" s="16" t="str">
        <f t="shared" si="9"/>
        <v/>
      </c>
      <c r="G313" s="16" t="str" cm="1">
        <f t="array" ref="G313">IFERROR(INDEX(D:D,F313),"")</f>
        <v/>
      </c>
      <c r="H313" s="16" t="str">
        <f>IF(G313&lt;&gt;"",VLOOKUP(G313,'Renda Variável'!H:I,2,0),"")</f>
        <v/>
      </c>
      <c r="I313" s="17" t="str">
        <f>IF(G313&lt;&gt;"",(SUMIFS('Renda Variável'!M:M,'Renda Variável'!H:H,G313,'Renda Variável'!J:J,"C")-SUMIFS('Renda Variável'!M:M,'Renda Variável'!H:H,G313,'Renda Variável'!J:J,"V"))*VLOOKUP(G313,Tabela1[],2,0),"")</f>
        <v/>
      </c>
      <c r="J313" s="17" t="str">
        <f>IF(
G313&lt;&gt;"",
(SUMIFS('Renda Variável'!M:M,'Renda Variável'!H:H,G313,'Renda Variável'!J:J,"C")-SUMIFS('Renda Variável'!M:M,'Renda Variável'!H:H,G313,'Renda Variável'!J:J,"V")) *
(VLOOKUP(G313,Tabela1[],2,0) -
(SUMIFS('Renda Variável'!Q:Q,'Renda Variável'!H:H,G313,'Renda Variável'!J:J,"C")/SUMIFS('Renda Variável'!M:M,'Renda Variável'!H:H,G313,'Renda Variável'!J:J,"C"))),"")</f>
        <v/>
      </c>
      <c r="R313" s="16">
        <f t="shared" si="11"/>
        <v>313</v>
      </c>
      <c r="S313" s="16" t="str">
        <f>IFERROR(IF('Renda Fixa'!N343&lt;&gt;"",'Renda Fixa'!N343,""),"")</f>
        <v/>
      </c>
      <c r="T313" s="16" t="str">
        <f>IFERROR(IF((SUMIFS('Renda Fixa'!O:O,'Renda Fixa'!N:N,S313,'Renda Fixa'!I:I,"A")-SUMIFS('Renda Fixa'!O:O,'Renda Fixa'!N:N,S313,'Renda Fixa'!I:I,"R"))=0,"",IF(S313="","",IF(COUNTIF('Renda Fixa'!$N$31:N343,S313)&gt;1,"",R313))),"")</f>
        <v/>
      </c>
      <c r="U313" s="16" t="str">
        <f t="shared" si="10"/>
        <v/>
      </c>
      <c r="V313" s="16" t="str" cm="1">
        <f t="array" ref="V313">IFERROR(INDEX(S:S,U313),"")</f>
        <v/>
      </c>
      <c r="W313" s="16" t="str">
        <f>IF(V313&lt;&gt;"",INDEX('Renda Fixa'!J:J,MATCH(V313,'Renda Fixa'!N:N,0)),"")</f>
        <v/>
      </c>
      <c r="X313" s="17" t="str">
        <f>IF(V313&lt;&gt;"",(SUMIFS('Renda Fixa'!O:O,'Renda Fixa'!N:N,V313,'Renda Fixa'!I:I,"A")-SUMIFS('Renda Fixa'!O:O,'Renda Fixa'!N:N,V313,'Renda Fixa'!I:I,"R"))*VLOOKUP(V313,Tabela2[],2,0),"")</f>
        <v/>
      </c>
      <c r="Y313" s="2" t="str">
        <f>IF(
V313&lt;&gt;"",
(SUMIFS('Renda Fixa'!O:O,'Renda Fixa'!N:N,V313,'Renda Fixa'!I:I,"A")-SUMIFS('Renda Fixa'!O:O,'Renda Fixa'!N:N,V313,'Renda Fixa'!I:I,"R")) *
(VLOOKUP(V313,Tabela2[],2,0) -
(SUMIFS('Renda Fixa'!S:S,'Renda Fixa'!N:N,V313,'Renda Fixa'!I:I,"A")/SUMIFS('Renda Fixa'!O:O,'Renda Fixa'!N:N,V313,'Renda Fixa'!I:I,"A"))),"")</f>
        <v/>
      </c>
    </row>
    <row r="314" spans="3:25" x14ac:dyDescent="0.25">
      <c r="C314" s="16">
        <v>314</v>
      </c>
      <c r="D314" s="16" t="str">
        <f>IFERROR(IF('Renda Variável'!H340&lt;&gt;"",'Renda Variável'!H340,""),"")</f>
        <v/>
      </c>
      <c r="E314" s="16" t="str">
        <f>IFERROR(IF((SUMIFS('Renda Variável'!M:M,'Renda Variável'!H:H,D314,'Renda Variável'!J:J,"C")-SUMIFS('Renda Variável'!M:M,'Renda Variável'!H:H,D314,'Renda Variável'!J:J,"V"))=0,"",IF(D314="","",IF(COUNTIF('Renda Variável'!$H$27:H340,D314)&gt;1,"",C314))),"")</f>
        <v/>
      </c>
      <c r="F314" s="16" t="str">
        <f t="shared" si="9"/>
        <v/>
      </c>
      <c r="G314" s="16" t="str" cm="1">
        <f t="array" ref="G314">IFERROR(INDEX(D:D,F314),"")</f>
        <v/>
      </c>
      <c r="H314" s="16" t="str">
        <f>IF(G314&lt;&gt;"",VLOOKUP(G314,'Renda Variável'!H:I,2,0),"")</f>
        <v/>
      </c>
      <c r="I314" s="17" t="str">
        <f>IF(G314&lt;&gt;"",(SUMIFS('Renda Variável'!M:M,'Renda Variável'!H:H,G314,'Renda Variável'!J:J,"C")-SUMIFS('Renda Variável'!M:M,'Renda Variável'!H:H,G314,'Renda Variável'!J:J,"V"))*VLOOKUP(G314,Tabela1[],2,0),"")</f>
        <v/>
      </c>
      <c r="J314" s="17" t="str">
        <f>IF(
G314&lt;&gt;"",
(SUMIFS('Renda Variável'!M:M,'Renda Variável'!H:H,G314,'Renda Variável'!J:J,"C")-SUMIFS('Renda Variável'!M:M,'Renda Variável'!H:H,G314,'Renda Variável'!J:J,"V")) *
(VLOOKUP(G314,Tabela1[],2,0) -
(SUMIFS('Renda Variável'!Q:Q,'Renda Variável'!H:H,G314,'Renda Variável'!J:J,"C")/SUMIFS('Renda Variável'!M:M,'Renda Variável'!H:H,G314,'Renda Variável'!J:J,"C"))),"")</f>
        <v/>
      </c>
      <c r="R314" s="16">
        <f t="shared" si="11"/>
        <v>314</v>
      </c>
      <c r="S314" s="16" t="str">
        <f>IFERROR(IF('Renda Fixa'!N344&lt;&gt;"",'Renda Fixa'!N344,""),"")</f>
        <v/>
      </c>
      <c r="T314" s="16" t="str">
        <f>IFERROR(IF((SUMIFS('Renda Fixa'!O:O,'Renda Fixa'!N:N,S314,'Renda Fixa'!I:I,"A")-SUMIFS('Renda Fixa'!O:O,'Renda Fixa'!N:N,S314,'Renda Fixa'!I:I,"R"))=0,"",IF(S314="","",IF(COUNTIF('Renda Fixa'!$N$31:N344,S314)&gt;1,"",R314))),"")</f>
        <v/>
      </c>
      <c r="U314" s="16" t="str">
        <f t="shared" si="10"/>
        <v/>
      </c>
      <c r="V314" s="16" t="str" cm="1">
        <f t="array" ref="V314">IFERROR(INDEX(S:S,U314),"")</f>
        <v/>
      </c>
      <c r="W314" s="16" t="str">
        <f>IF(V314&lt;&gt;"",INDEX('Renda Fixa'!J:J,MATCH(V314,'Renda Fixa'!N:N,0)),"")</f>
        <v/>
      </c>
      <c r="X314" s="17" t="str">
        <f>IF(V314&lt;&gt;"",(SUMIFS('Renda Fixa'!O:O,'Renda Fixa'!N:N,V314,'Renda Fixa'!I:I,"A")-SUMIFS('Renda Fixa'!O:O,'Renda Fixa'!N:N,V314,'Renda Fixa'!I:I,"R"))*VLOOKUP(V314,Tabela2[],2,0),"")</f>
        <v/>
      </c>
      <c r="Y314" s="2" t="str">
        <f>IF(
V314&lt;&gt;"",
(SUMIFS('Renda Fixa'!O:O,'Renda Fixa'!N:N,V314,'Renda Fixa'!I:I,"A")-SUMIFS('Renda Fixa'!O:O,'Renda Fixa'!N:N,V314,'Renda Fixa'!I:I,"R")) *
(VLOOKUP(V314,Tabela2[],2,0) -
(SUMIFS('Renda Fixa'!S:S,'Renda Fixa'!N:N,V314,'Renda Fixa'!I:I,"A")/SUMIFS('Renda Fixa'!O:O,'Renda Fixa'!N:N,V314,'Renda Fixa'!I:I,"A"))),"")</f>
        <v/>
      </c>
    </row>
    <row r="315" spans="3:25" x14ac:dyDescent="0.25">
      <c r="C315" s="16">
        <v>315</v>
      </c>
      <c r="D315" s="16" t="str">
        <f>IFERROR(IF('Renda Variável'!H341&lt;&gt;"",'Renda Variável'!H341,""),"")</f>
        <v/>
      </c>
      <c r="E315" s="16" t="str">
        <f>IFERROR(IF((SUMIFS('Renda Variável'!M:M,'Renda Variável'!H:H,D315,'Renda Variável'!J:J,"C")-SUMIFS('Renda Variável'!M:M,'Renda Variável'!H:H,D315,'Renda Variável'!J:J,"V"))=0,"",IF(D315="","",IF(COUNTIF('Renda Variável'!$H$27:H341,D315)&gt;1,"",C315))),"")</f>
        <v/>
      </c>
      <c r="F315" s="16" t="str">
        <f t="shared" si="9"/>
        <v/>
      </c>
      <c r="G315" s="16" t="str" cm="1">
        <f t="array" ref="G315">IFERROR(INDEX(D:D,F315),"")</f>
        <v/>
      </c>
      <c r="H315" s="16" t="str">
        <f>IF(G315&lt;&gt;"",VLOOKUP(G315,'Renda Variável'!H:I,2,0),"")</f>
        <v/>
      </c>
      <c r="I315" s="17" t="str">
        <f>IF(G315&lt;&gt;"",(SUMIFS('Renda Variável'!M:M,'Renda Variável'!H:H,G315,'Renda Variável'!J:J,"C")-SUMIFS('Renda Variável'!M:M,'Renda Variável'!H:H,G315,'Renda Variável'!J:J,"V"))*VLOOKUP(G315,Tabela1[],2,0),"")</f>
        <v/>
      </c>
      <c r="J315" s="17" t="str">
        <f>IF(
G315&lt;&gt;"",
(SUMIFS('Renda Variável'!M:M,'Renda Variável'!H:H,G315,'Renda Variável'!J:J,"C")-SUMIFS('Renda Variável'!M:M,'Renda Variável'!H:H,G315,'Renda Variável'!J:J,"V")) *
(VLOOKUP(G315,Tabela1[],2,0) -
(SUMIFS('Renda Variável'!Q:Q,'Renda Variável'!H:H,G315,'Renda Variável'!J:J,"C")/SUMIFS('Renda Variável'!M:M,'Renda Variável'!H:H,G315,'Renda Variável'!J:J,"C"))),"")</f>
        <v/>
      </c>
      <c r="R315" s="16">
        <f t="shared" si="11"/>
        <v>315</v>
      </c>
      <c r="S315" s="16" t="str">
        <f>IFERROR(IF('Renda Fixa'!N345&lt;&gt;"",'Renda Fixa'!N345,""),"")</f>
        <v/>
      </c>
      <c r="T315" s="16" t="str">
        <f>IFERROR(IF((SUMIFS('Renda Fixa'!O:O,'Renda Fixa'!N:N,S315,'Renda Fixa'!I:I,"A")-SUMIFS('Renda Fixa'!O:O,'Renda Fixa'!N:N,S315,'Renda Fixa'!I:I,"R"))=0,"",IF(S315="","",IF(COUNTIF('Renda Fixa'!$N$31:N345,S315)&gt;1,"",R315))),"")</f>
        <v/>
      </c>
      <c r="U315" s="16" t="str">
        <f t="shared" si="10"/>
        <v/>
      </c>
      <c r="V315" s="16" t="str" cm="1">
        <f t="array" ref="V315">IFERROR(INDEX(S:S,U315),"")</f>
        <v/>
      </c>
      <c r="W315" s="16" t="str">
        <f>IF(V315&lt;&gt;"",INDEX('Renda Fixa'!J:J,MATCH(V315,'Renda Fixa'!N:N,0)),"")</f>
        <v/>
      </c>
      <c r="X315" s="17" t="str">
        <f>IF(V315&lt;&gt;"",(SUMIFS('Renda Fixa'!O:O,'Renda Fixa'!N:N,V315,'Renda Fixa'!I:I,"A")-SUMIFS('Renda Fixa'!O:O,'Renda Fixa'!N:N,V315,'Renda Fixa'!I:I,"R"))*VLOOKUP(V315,Tabela2[],2,0),"")</f>
        <v/>
      </c>
      <c r="Y315" s="2" t="str">
        <f>IF(
V315&lt;&gt;"",
(SUMIFS('Renda Fixa'!O:O,'Renda Fixa'!N:N,V315,'Renda Fixa'!I:I,"A")-SUMIFS('Renda Fixa'!O:O,'Renda Fixa'!N:N,V315,'Renda Fixa'!I:I,"R")) *
(VLOOKUP(V315,Tabela2[],2,0) -
(SUMIFS('Renda Fixa'!S:S,'Renda Fixa'!N:N,V315,'Renda Fixa'!I:I,"A")/SUMIFS('Renda Fixa'!O:O,'Renda Fixa'!N:N,V315,'Renda Fixa'!I:I,"A"))),"")</f>
        <v/>
      </c>
    </row>
    <row r="316" spans="3:25" x14ac:dyDescent="0.25">
      <c r="C316" s="16">
        <v>316</v>
      </c>
      <c r="D316" s="16" t="str">
        <f>IFERROR(IF('Renda Variável'!H342&lt;&gt;"",'Renda Variável'!H342,""),"")</f>
        <v/>
      </c>
      <c r="E316" s="16" t="str">
        <f>IFERROR(IF((SUMIFS('Renda Variável'!M:M,'Renda Variável'!H:H,D316,'Renda Variável'!J:J,"C")-SUMIFS('Renda Variável'!M:M,'Renda Variável'!H:H,D316,'Renda Variável'!J:J,"V"))=0,"",IF(D316="","",IF(COUNTIF('Renda Variável'!$H$27:H342,D316)&gt;1,"",C316))),"")</f>
        <v/>
      </c>
      <c r="F316" s="16" t="str">
        <f t="shared" si="9"/>
        <v/>
      </c>
      <c r="G316" s="16" t="str" cm="1">
        <f t="array" ref="G316">IFERROR(INDEX(D:D,F316),"")</f>
        <v/>
      </c>
      <c r="H316" s="16" t="str">
        <f>IF(G316&lt;&gt;"",VLOOKUP(G316,'Renda Variável'!H:I,2,0),"")</f>
        <v/>
      </c>
      <c r="I316" s="17" t="str">
        <f>IF(G316&lt;&gt;"",(SUMIFS('Renda Variável'!M:M,'Renda Variável'!H:H,G316,'Renda Variável'!J:J,"C")-SUMIFS('Renda Variável'!M:M,'Renda Variável'!H:H,G316,'Renda Variável'!J:J,"V"))*VLOOKUP(G316,Tabela1[],2,0),"")</f>
        <v/>
      </c>
      <c r="J316" s="17" t="str">
        <f>IF(
G316&lt;&gt;"",
(SUMIFS('Renda Variável'!M:M,'Renda Variável'!H:H,G316,'Renda Variável'!J:J,"C")-SUMIFS('Renda Variável'!M:M,'Renda Variável'!H:H,G316,'Renda Variável'!J:J,"V")) *
(VLOOKUP(G316,Tabela1[],2,0) -
(SUMIFS('Renda Variável'!Q:Q,'Renda Variável'!H:H,G316,'Renda Variável'!J:J,"C")/SUMIFS('Renda Variável'!M:M,'Renda Variável'!H:H,G316,'Renda Variável'!J:J,"C"))),"")</f>
        <v/>
      </c>
      <c r="R316" s="16">
        <f t="shared" si="11"/>
        <v>316</v>
      </c>
      <c r="S316" s="16" t="str">
        <f>IFERROR(IF('Renda Fixa'!N346&lt;&gt;"",'Renda Fixa'!N346,""),"")</f>
        <v/>
      </c>
      <c r="T316" s="16" t="str">
        <f>IFERROR(IF((SUMIFS('Renda Fixa'!O:O,'Renda Fixa'!N:N,S316,'Renda Fixa'!I:I,"A")-SUMIFS('Renda Fixa'!O:O,'Renda Fixa'!N:N,S316,'Renda Fixa'!I:I,"R"))=0,"",IF(S316="","",IF(COUNTIF('Renda Fixa'!$N$31:N346,S316)&gt;1,"",R316))),"")</f>
        <v/>
      </c>
      <c r="U316" s="16" t="str">
        <f t="shared" si="10"/>
        <v/>
      </c>
      <c r="V316" s="16" t="str" cm="1">
        <f t="array" ref="V316">IFERROR(INDEX(S:S,U316),"")</f>
        <v/>
      </c>
      <c r="W316" s="16" t="str">
        <f>IF(V316&lt;&gt;"",INDEX('Renda Fixa'!J:J,MATCH(V316,'Renda Fixa'!N:N,0)),"")</f>
        <v/>
      </c>
      <c r="X316" s="17" t="str">
        <f>IF(V316&lt;&gt;"",(SUMIFS('Renda Fixa'!O:O,'Renda Fixa'!N:N,V316,'Renda Fixa'!I:I,"A")-SUMIFS('Renda Fixa'!O:O,'Renda Fixa'!N:N,V316,'Renda Fixa'!I:I,"R"))*VLOOKUP(V316,Tabela2[],2,0),"")</f>
        <v/>
      </c>
      <c r="Y316" s="2" t="str">
        <f>IF(
V316&lt;&gt;"",
(SUMIFS('Renda Fixa'!O:O,'Renda Fixa'!N:N,V316,'Renda Fixa'!I:I,"A")-SUMIFS('Renda Fixa'!O:O,'Renda Fixa'!N:N,V316,'Renda Fixa'!I:I,"R")) *
(VLOOKUP(V316,Tabela2[],2,0) -
(SUMIFS('Renda Fixa'!S:S,'Renda Fixa'!N:N,V316,'Renda Fixa'!I:I,"A")/SUMIFS('Renda Fixa'!O:O,'Renda Fixa'!N:N,V316,'Renda Fixa'!I:I,"A"))),"")</f>
        <v/>
      </c>
    </row>
    <row r="317" spans="3:25" x14ac:dyDescent="0.25">
      <c r="C317" s="16">
        <v>317</v>
      </c>
      <c r="D317" s="16" t="str">
        <f>IFERROR(IF('Renda Variável'!H343&lt;&gt;"",'Renda Variável'!H343,""),"")</f>
        <v/>
      </c>
      <c r="E317" s="16" t="str">
        <f>IFERROR(IF((SUMIFS('Renda Variável'!M:M,'Renda Variável'!H:H,D317,'Renda Variável'!J:J,"C")-SUMIFS('Renda Variável'!M:M,'Renda Variável'!H:H,D317,'Renda Variável'!J:J,"V"))=0,"",IF(D317="","",IF(COUNTIF('Renda Variável'!$H$27:H343,D317)&gt;1,"",C317))),"")</f>
        <v/>
      </c>
      <c r="F317" s="16" t="str">
        <f t="shared" si="9"/>
        <v/>
      </c>
      <c r="G317" s="16" t="str" cm="1">
        <f t="array" ref="G317">IFERROR(INDEX(D:D,F317),"")</f>
        <v/>
      </c>
      <c r="H317" s="16" t="str">
        <f>IF(G317&lt;&gt;"",VLOOKUP(G317,'Renda Variável'!H:I,2,0),"")</f>
        <v/>
      </c>
      <c r="I317" s="17" t="str">
        <f>IF(G317&lt;&gt;"",(SUMIFS('Renda Variável'!M:M,'Renda Variável'!H:H,G317,'Renda Variável'!J:J,"C")-SUMIFS('Renda Variável'!M:M,'Renda Variável'!H:H,G317,'Renda Variável'!J:J,"V"))*VLOOKUP(G317,Tabela1[],2,0),"")</f>
        <v/>
      </c>
      <c r="J317" s="17" t="str">
        <f>IF(
G317&lt;&gt;"",
(SUMIFS('Renda Variável'!M:M,'Renda Variável'!H:H,G317,'Renda Variável'!J:J,"C")-SUMIFS('Renda Variável'!M:M,'Renda Variável'!H:H,G317,'Renda Variável'!J:J,"V")) *
(VLOOKUP(G317,Tabela1[],2,0) -
(SUMIFS('Renda Variável'!Q:Q,'Renda Variável'!H:H,G317,'Renda Variável'!J:J,"C")/SUMIFS('Renda Variável'!M:M,'Renda Variável'!H:H,G317,'Renda Variável'!J:J,"C"))),"")</f>
        <v/>
      </c>
      <c r="R317" s="16">
        <f t="shared" si="11"/>
        <v>317</v>
      </c>
      <c r="S317" s="16" t="str">
        <f>IFERROR(IF('Renda Fixa'!N347&lt;&gt;"",'Renda Fixa'!N347,""),"")</f>
        <v/>
      </c>
      <c r="T317" s="16" t="str">
        <f>IFERROR(IF((SUMIFS('Renda Fixa'!O:O,'Renda Fixa'!N:N,S317,'Renda Fixa'!I:I,"A")-SUMIFS('Renda Fixa'!O:O,'Renda Fixa'!N:N,S317,'Renda Fixa'!I:I,"R"))=0,"",IF(S317="","",IF(COUNTIF('Renda Fixa'!$N$31:N347,S317)&gt;1,"",R317))),"")</f>
        <v/>
      </c>
      <c r="U317" s="16" t="str">
        <f t="shared" si="10"/>
        <v/>
      </c>
      <c r="V317" s="16" t="str" cm="1">
        <f t="array" ref="V317">IFERROR(INDEX(S:S,U317),"")</f>
        <v/>
      </c>
      <c r="W317" s="16" t="str">
        <f>IF(V317&lt;&gt;"",INDEX('Renda Fixa'!J:J,MATCH(V317,'Renda Fixa'!N:N,0)),"")</f>
        <v/>
      </c>
      <c r="X317" s="17" t="str">
        <f>IF(V317&lt;&gt;"",(SUMIFS('Renda Fixa'!O:O,'Renda Fixa'!N:N,V317,'Renda Fixa'!I:I,"A")-SUMIFS('Renda Fixa'!O:O,'Renda Fixa'!N:N,V317,'Renda Fixa'!I:I,"R"))*VLOOKUP(V317,Tabela2[],2,0),"")</f>
        <v/>
      </c>
      <c r="Y317" s="2" t="str">
        <f>IF(
V317&lt;&gt;"",
(SUMIFS('Renda Fixa'!O:O,'Renda Fixa'!N:N,V317,'Renda Fixa'!I:I,"A")-SUMIFS('Renda Fixa'!O:O,'Renda Fixa'!N:N,V317,'Renda Fixa'!I:I,"R")) *
(VLOOKUP(V317,Tabela2[],2,0) -
(SUMIFS('Renda Fixa'!S:S,'Renda Fixa'!N:N,V317,'Renda Fixa'!I:I,"A")/SUMIFS('Renda Fixa'!O:O,'Renda Fixa'!N:N,V317,'Renda Fixa'!I:I,"A"))),"")</f>
        <v/>
      </c>
    </row>
    <row r="318" spans="3:25" x14ac:dyDescent="0.25">
      <c r="C318" s="16">
        <v>318</v>
      </c>
      <c r="D318" s="16" t="str">
        <f>IFERROR(IF('Renda Variável'!H344&lt;&gt;"",'Renda Variável'!H344,""),"")</f>
        <v/>
      </c>
      <c r="E318" s="16" t="str">
        <f>IFERROR(IF((SUMIFS('Renda Variável'!M:M,'Renda Variável'!H:H,D318,'Renda Variável'!J:J,"C")-SUMIFS('Renda Variável'!M:M,'Renda Variável'!H:H,D318,'Renda Variável'!J:J,"V"))=0,"",IF(D318="","",IF(COUNTIF('Renda Variável'!$H$27:H344,D318)&gt;1,"",C318))),"")</f>
        <v/>
      </c>
      <c r="F318" s="16" t="str">
        <f t="shared" si="9"/>
        <v/>
      </c>
      <c r="G318" s="16" t="str" cm="1">
        <f t="array" ref="G318">IFERROR(INDEX(D:D,F318),"")</f>
        <v/>
      </c>
      <c r="H318" s="16" t="str">
        <f>IF(G318&lt;&gt;"",VLOOKUP(G318,'Renda Variável'!H:I,2,0),"")</f>
        <v/>
      </c>
      <c r="I318" s="17" t="str">
        <f>IF(G318&lt;&gt;"",(SUMIFS('Renda Variável'!M:M,'Renda Variável'!H:H,G318,'Renda Variável'!J:J,"C")-SUMIFS('Renda Variável'!M:M,'Renda Variável'!H:H,G318,'Renda Variável'!J:J,"V"))*VLOOKUP(G318,Tabela1[],2,0),"")</f>
        <v/>
      </c>
      <c r="J318" s="17" t="str">
        <f>IF(
G318&lt;&gt;"",
(SUMIFS('Renda Variável'!M:M,'Renda Variável'!H:H,G318,'Renda Variável'!J:J,"C")-SUMIFS('Renda Variável'!M:M,'Renda Variável'!H:H,G318,'Renda Variável'!J:J,"V")) *
(VLOOKUP(G318,Tabela1[],2,0) -
(SUMIFS('Renda Variável'!Q:Q,'Renda Variável'!H:H,G318,'Renda Variável'!J:J,"C")/SUMIFS('Renda Variável'!M:M,'Renda Variável'!H:H,G318,'Renda Variável'!J:J,"C"))),"")</f>
        <v/>
      </c>
      <c r="R318" s="16">
        <f t="shared" si="11"/>
        <v>318</v>
      </c>
      <c r="S318" s="16" t="str">
        <f>IFERROR(IF('Renda Fixa'!N348&lt;&gt;"",'Renda Fixa'!N348,""),"")</f>
        <v/>
      </c>
      <c r="T318" s="16" t="str">
        <f>IFERROR(IF((SUMIFS('Renda Fixa'!O:O,'Renda Fixa'!N:N,S318,'Renda Fixa'!I:I,"A")-SUMIFS('Renda Fixa'!O:O,'Renda Fixa'!N:N,S318,'Renda Fixa'!I:I,"R"))=0,"",IF(S318="","",IF(COUNTIF('Renda Fixa'!$N$31:N348,S318)&gt;1,"",R318))),"")</f>
        <v/>
      </c>
      <c r="U318" s="16" t="str">
        <f t="shared" si="10"/>
        <v/>
      </c>
      <c r="V318" s="16" t="str" cm="1">
        <f t="array" ref="V318">IFERROR(INDEX(S:S,U318),"")</f>
        <v/>
      </c>
      <c r="W318" s="16" t="str">
        <f>IF(V318&lt;&gt;"",INDEX('Renda Fixa'!J:J,MATCH(V318,'Renda Fixa'!N:N,0)),"")</f>
        <v/>
      </c>
      <c r="X318" s="17" t="str">
        <f>IF(V318&lt;&gt;"",(SUMIFS('Renda Fixa'!O:O,'Renda Fixa'!N:N,V318,'Renda Fixa'!I:I,"A")-SUMIFS('Renda Fixa'!O:O,'Renda Fixa'!N:N,V318,'Renda Fixa'!I:I,"R"))*VLOOKUP(V318,Tabela2[],2,0),"")</f>
        <v/>
      </c>
      <c r="Y318" s="2" t="str">
        <f>IF(
V318&lt;&gt;"",
(SUMIFS('Renda Fixa'!O:O,'Renda Fixa'!N:N,V318,'Renda Fixa'!I:I,"A")-SUMIFS('Renda Fixa'!O:O,'Renda Fixa'!N:N,V318,'Renda Fixa'!I:I,"R")) *
(VLOOKUP(V318,Tabela2[],2,0) -
(SUMIFS('Renda Fixa'!S:S,'Renda Fixa'!N:N,V318,'Renda Fixa'!I:I,"A")/SUMIFS('Renda Fixa'!O:O,'Renda Fixa'!N:N,V318,'Renda Fixa'!I:I,"A"))),"")</f>
        <v/>
      </c>
    </row>
    <row r="319" spans="3:25" x14ac:dyDescent="0.25">
      <c r="C319" s="16">
        <v>319</v>
      </c>
      <c r="D319" s="16" t="str">
        <f>IFERROR(IF('Renda Variável'!H345&lt;&gt;"",'Renda Variável'!H345,""),"")</f>
        <v/>
      </c>
      <c r="E319" s="16" t="str">
        <f>IFERROR(IF((SUMIFS('Renda Variável'!M:M,'Renda Variável'!H:H,D319,'Renda Variável'!J:J,"C")-SUMIFS('Renda Variável'!M:M,'Renda Variável'!H:H,D319,'Renda Variável'!J:J,"V"))=0,"",IF(D319="","",IF(COUNTIF('Renda Variável'!$H$27:H345,D319)&gt;1,"",C319))),"")</f>
        <v/>
      </c>
      <c r="F319" s="16" t="str">
        <f t="shared" si="9"/>
        <v/>
      </c>
      <c r="G319" s="16" t="str" cm="1">
        <f t="array" ref="G319">IFERROR(INDEX(D:D,F319),"")</f>
        <v/>
      </c>
      <c r="H319" s="16" t="str">
        <f>IF(G319&lt;&gt;"",VLOOKUP(G319,'Renda Variável'!H:I,2,0),"")</f>
        <v/>
      </c>
      <c r="I319" s="17" t="str">
        <f>IF(G319&lt;&gt;"",(SUMIFS('Renda Variável'!M:M,'Renda Variável'!H:H,G319,'Renda Variável'!J:J,"C")-SUMIFS('Renda Variável'!M:M,'Renda Variável'!H:H,G319,'Renda Variável'!J:J,"V"))*VLOOKUP(G319,Tabela1[],2,0),"")</f>
        <v/>
      </c>
      <c r="J319" s="17" t="str">
        <f>IF(
G319&lt;&gt;"",
(SUMIFS('Renda Variável'!M:M,'Renda Variável'!H:H,G319,'Renda Variável'!J:J,"C")-SUMIFS('Renda Variável'!M:M,'Renda Variável'!H:H,G319,'Renda Variável'!J:J,"V")) *
(VLOOKUP(G319,Tabela1[],2,0) -
(SUMIFS('Renda Variável'!Q:Q,'Renda Variável'!H:H,G319,'Renda Variável'!J:J,"C")/SUMIFS('Renda Variável'!M:M,'Renda Variável'!H:H,G319,'Renda Variável'!J:J,"C"))),"")</f>
        <v/>
      </c>
      <c r="R319" s="16">
        <f t="shared" si="11"/>
        <v>319</v>
      </c>
      <c r="S319" s="16" t="str">
        <f>IFERROR(IF('Renda Fixa'!N349&lt;&gt;"",'Renda Fixa'!N349,""),"")</f>
        <v/>
      </c>
      <c r="T319" s="16" t="str">
        <f>IFERROR(IF((SUMIFS('Renda Fixa'!O:O,'Renda Fixa'!N:N,S319,'Renda Fixa'!I:I,"A")-SUMIFS('Renda Fixa'!O:O,'Renda Fixa'!N:N,S319,'Renda Fixa'!I:I,"R"))=0,"",IF(S319="","",IF(COUNTIF('Renda Fixa'!$N$31:N349,S319)&gt;1,"",R319))),"")</f>
        <v/>
      </c>
      <c r="U319" s="16" t="str">
        <f t="shared" si="10"/>
        <v/>
      </c>
      <c r="V319" s="16" t="str" cm="1">
        <f t="array" ref="V319">IFERROR(INDEX(S:S,U319),"")</f>
        <v/>
      </c>
      <c r="W319" s="16" t="str">
        <f>IF(V319&lt;&gt;"",INDEX('Renda Fixa'!J:J,MATCH(V319,'Renda Fixa'!N:N,0)),"")</f>
        <v/>
      </c>
      <c r="X319" s="17" t="str">
        <f>IF(V319&lt;&gt;"",(SUMIFS('Renda Fixa'!O:O,'Renda Fixa'!N:N,V319,'Renda Fixa'!I:I,"A")-SUMIFS('Renda Fixa'!O:O,'Renda Fixa'!N:N,V319,'Renda Fixa'!I:I,"R"))*VLOOKUP(V319,Tabela2[],2,0),"")</f>
        <v/>
      </c>
      <c r="Y319" s="2" t="str">
        <f>IF(
V319&lt;&gt;"",
(SUMIFS('Renda Fixa'!O:O,'Renda Fixa'!N:N,V319,'Renda Fixa'!I:I,"A")-SUMIFS('Renda Fixa'!O:O,'Renda Fixa'!N:N,V319,'Renda Fixa'!I:I,"R")) *
(VLOOKUP(V319,Tabela2[],2,0) -
(SUMIFS('Renda Fixa'!S:S,'Renda Fixa'!N:N,V319,'Renda Fixa'!I:I,"A")/SUMIFS('Renda Fixa'!O:O,'Renda Fixa'!N:N,V319,'Renda Fixa'!I:I,"A"))),"")</f>
        <v/>
      </c>
    </row>
    <row r="320" spans="3:25" x14ac:dyDescent="0.25">
      <c r="C320" s="16">
        <v>320</v>
      </c>
      <c r="D320" s="16" t="str">
        <f>IFERROR(IF('Renda Variável'!H346&lt;&gt;"",'Renda Variável'!H346,""),"")</f>
        <v/>
      </c>
      <c r="E320" s="16" t="str">
        <f>IFERROR(IF((SUMIFS('Renda Variável'!M:M,'Renda Variável'!H:H,D320,'Renda Variável'!J:J,"C")-SUMIFS('Renda Variável'!M:M,'Renda Variável'!H:H,D320,'Renda Variável'!J:J,"V"))=0,"",IF(D320="","",IF(COUNTIF('Renda Variável'!$H$27:H346,D320)&gt;1,"",C320))),"")</f>
        <v/>
      </c>
      <c r="F320" s="16" t="str">
        <f t="shared" si="9"/>
        <v/>
      </c>
      <c r="G320" s="16" t="str" cm="1">
        <f t="array" ref="G320">IFERROR(INDEX(D:D,F320),"")</f>
        <v/>
      </c>
      <c r="H320" s="16" t="str">
        <f>IF(G320&lt;&gt;"",VLOOKUP(G320,'Renda Variável'!H:I,2,0),"")</f>
        <v/>
      </c>
      <c r="I320" s="17" t="str">
        <f>IF(G320&lt;&gt;"",(SUMIFS('Renda Variável'!M:M,'Renda Variável'!H:H,G320,'Renda Variável'!J:J,"C")-SUMIFS('Renda Variável'!M:M,'Renda Variável'!H:H,G320,'Renda Variável'!J:J,"V"))*VLOOKUP(G320,Tabela1[],2,0),"")</f>
        <v/>
      </c>
      <c r="J320" s="17" t="str">
        <f>IF(
G320&lt;&gt;"",
(SUMIFS('Renda Variável'!M:M,'Renda Variável'!H:H,G320,'Renda Variável'!J:J,"C")-SUMIFS('Renda Variável'!M:M,'Renda Variável'!H:H,G320,'Renda Variável'!J:J,"V")) *
(VLOOKUP(G320,Tabela1[],2,0) -
(SUMIFS('Renda Variável'!Q:Q,'Renda Variável'!H:H,G320,'Renda Variável'!J:J,"C")/SUMIFS('Renda Variável'!M:M,'Renda Variável'!H:H,G320,'Renda Variável'!J:J,"C"))),"")</f>
        <v/>
      </c>
      <c r="R320" s="16">
        <f t="shared" si="11"/>
        <v>320</v>
      </c>
      <c r="S320" s="16" t="str">
        <f>IFERROR(IF('Renda Fixa'!N350&lt;&gt;"",'Renda Fixa'!N350,""),"")</f>
        <v/>
      </c>
      <c r="T320" s="16" t="str">
        <f>IFERROR(IF((SUMIFS('Renda Fixa'!O:O,'Renda Fixa'!N:N,S320,'Renda Fixa'!I:I,"A")-SUMIFS('Renda Fixa'!O:O,'Renda Fixa'!N:N,S320,'Renda Fixa'!I:I,"R"))=0,"",IF(S320="","",IF(COUNTIF('Renda Fixa'!$N$31:N350,S320)&gt;1,"",R320))),"")</f>
        <v/>
      </c>
      <c r="U320" s="16" t="str">
        <f t="shared" si="10"/>
        <v/>
      </c>
      <c r="V320" s="16" t="str" cm="1">
        <f t="array" ref="V320">IFERROR(INDEX(S:S,U320),"")</f>
        <v/>
      </c>
      <c r="W320" s="16" t="str">
        <f>IF(V320&lt;&gt;"",INDEX('Renda Fixa'!J:J,MATCH(V320,'Renda Fixa'!N:N,0)),"")</f>
        <v/>
      </c>
      <c r="X320" s="17" t="str">
        <f>IF(V320&lt;&gt;"",(SUMIFS('Renda Fixa'!O:O,'Renda Fixa'!N:N,V320,'Renda Fixa'!I:I,"A")-SUMIFS('Renda Fixa'!O:O,'Renda Fixa'!N:N,V320,'Renda Fixa'!I:I,"R"))*VLOOKUP(V320,Tabela2[],2,0),"")</f>
        <v/>
      </c>
      <c r="Y320" s="2" t="str">
        <f>IF(
V320&lt;&gt;"",
(SUMIFS('Renda Fixa'!O:O,'Renda Fixa'!N:N,V320,'Renda Fixa'!I:I,"A")-SUMIFS('Renda Fixa'!O:O,'Renda Fixa'!N:N,V320,'Renda Fixa'!I:I,"R")) *
(VLOOKUP(V320,Tabela2[],2,0) -
(SUMIFS('Renda Fixa'!S:S,'Renda Fixa'!N:N,V320,'Renda Fixa'!I:I,"A")/SUMIFS('Renda Fixa'!O:O,'Renda Fixa'!N:N,V320,'Renda Fixa'!I:I,"A"))),"")</f>
        <v/>
      </c>
    </row>
    <row r="321" spans="3:25" x14ac:dyDescent="0.25">
      <c r="C321" s="16">
        <v>321</v>
      </c>
      <c r="D321" s="16" t="str">
        <f>IFERROR(IF('Renda Variável'!H347&lt;&gt;"",'Renda Variável'!H347,""),"")</f>
        <v/>
      </c>
      <c r="E321" s="16" t="str">
        <f>IFERROR(IF((SUMIFS('Renda Variável'!M:M,'Renda Variável'!H:H,D321,'Renda Variável'!J:J,"C")-SUMIFS('Renda Variável'!M:M,'Renda Variável'!H:H,D321,'Renda Variável'!J:J,"V"))=0,"",IF(D321="","",IF(COUNTIF('Renda Variável'!$H$27:H347,D321)&gt;1,"",C321))),"")</f>
        <v/>
      </c>
      <c r="F321" s="16" t="str">
        <f t="shared" ref="F321:F384" si="12">IFERROR(SMALL(E:E,C321),"")</f>
        <v/>
      </c>
      <c r="G321" s="16" t="str" cm="1">
        <f t="array" ref="G321">IFERROR(INDEX(D:D,F321),"")</f>
        <v/>
      </c>
      <c r="H321" s="16" t="str">
        <f>IF(G321&lt;&gt;"",VLOOKUP(G321,'Renda Variável'!H:I,2,0),"")</f>
        <v/>
      </c>
      <c r="I321" s="17" t="str">
        <f>IF(G321&lt;&gt;"",(SUMIFS('Renda Variável'!M:M,'Renda Variável'!H:H,G321,'Renda Variável'!J:J,"C")-SUMIFS('Renda Variável'!M:M,'Renda Variável'!H:H,G321,'Renda Variável'!J:J,"V"))*VLOOKUP(G321,Tabela1[],2,0),"")</f>
        <v/>
      </c>
      <c r="J321" s="17" t="str">
        <f>IF(
G321&lt;&gt;"",
(SUMIFS('Renda Variável'!M:M,'Renda Variável'!H:H,G321,'Renda Variável'!J:J,"C")-SUMIFS('Renda Variável'!M:M,'Renda Variável'!H:H,G321,'Renda Variável'!J:J,"V")) *
(VLOOKUP(G321,Tabela1[],2,0) -
(SUMIFS('Renda Variável'!Q:Q,'Renda Variável'!H:H,G321,'Renda Variável'!J:J,"C")/SUMIFS('Renda Variável'!M:M,'Renda Variável'!H:H,G321,'Renda Variável'!J:J,"C"))),"")</f>
        <v/>
      </c>
      <c r="R321" s="16">
        <f t="shared" si="11"/>
        <v>321</v>
      </c>
      <c r="S321" s="16" t="str">
        <f>IFERROR(IF('Renda Fixa'!N351&lt;&gt;"",'Renda Fixa'!N351,""),"")</f>
        <v/>
      </c>
      <c r="T321" s="16" t="str">
        <f>IFERROR(IF((SUMIFS('Renda Fixa'!O:O,'Renda Fixa'!N:N,S321,'Renda Fixa'!I:I,"A")-SUMIFS('Renda Fixa'!O:O,'Renda Fixa'!N:N,S321,'Renda Fixa'!I:I,"R"))=0,"",IF(S321="","",IF(COUNTIF('Renda Fixa'!$N$31:N351,S321)&gt;1,"",R321))),"")</f>
        <v/>
      </c>
      <c r="U321" s="16" t="str">
        <f t="shared" ref="U321:U384" si="13">IFERROR(SMALL(T:T,R321),"")</f>
        <v/>
      </c>
      <c r="V321" s="16" t="str" cm="1">
        <f t="array" ref="V321">IFERROR(INDEX(S:S,U321),"")</f>
        <v/>
      </c>
      <c r="W321" s="16" t="str">
        <f>IF(V321&lt;&gt;"",INDEX('Renda Fixa'!J:J,MATCH(V321,'Renda Fixa'!N:N,0)),"")</f>
        <v/>
      </c>
      <c r="X321" s="17" t="str">
        <f>IF(V321&lt;&gt;"",(SUMIFS('Renda Fixa'!O:O,'Renda Fixa'!N:N,V321,'Renda Fixa'!I:I,"A")-SUMIFS('Renda Fixa'!O:O,'Renda Fixa'!N:N,V321,'Renda Fixa'!I:I,"R"))*VLOOKUP(V321,Tabela2[],2,0),"")</f>
        <v/>
      </c>
      <c r="Y321" s="2" t="str">
        <f>IF(
V321&lt;&gt;"",
(SUMIFS('Renda Fixa'!O:O,'Renda Fixa'!N:N,V321,'Renda Fixa'!I:I,"A")-SUMIFS('Renda Fixa'!O:O,'Renda Fixa'!N:N,V321,'Renda Fixa'!I:I,"R")) *
(VLOOKUP(V321,Tabela2[],2,0) -
(SUMIFS('Renda Fixa'!S:S,'Renda Fixa'!N:N,V321,'Renda Fixa'!I:I,"A")/SUMIFS('Renda Fixa'!O:O,'Renda Fixa'!N:N,V321,'Renda Fixa'!I:I,"A"))),"")</f>
        <v/>
      </c>
    </row>
    <row r="322" spans="3:25" x14ac:dyDescent="0.25">
      <c r="C322" s="16">
        <v>322</v>
      </c>
      <c r="D322" s="16" t="str">
        <f>IFERROR(IF('Renda Variável'!H348&lt;&gt;"",'Renda Variável'!H348,""),"")</f>
        <v/>
      </c>
      <c r="E322" s="16" t="str">
        <f>IFERROR(IF((SUMIFS('Renda Variável'!M:M,'Renda Variável'!H:H,D322,'Renda Variável'!J:J,"C")-SUMIFS('Renda Variável'!M:M,'Renda Variável'!H:H,D322,'Renda Variável'!J:J,"V"))=0,"",IF(D322="","",IF(COUNTIF('Renda Variável'!$H$27:H348,D322)&gt;1,"",C322))),"")</f>
        <v/>
      </c>
      <c r="F322" s="16" t="str">
        <f t="shared" si="12"/>
        <v/>
      </c>
      <c r="G322" s="16" t="str" cm="1">
        <f t="array" ref="G322">IFERROR(INDEX(D:D,F322),"")</f>
        <v/>
      </c>
      <c r="H322" s="16" t="str">
        <f>IF(G322&lt;&gt;"",VLOOKUP(G322,'Renda Variável'!H:I,2,0),"")</f>
        <v/>
      </c>
      <c r="I322" s="17" t="str">
        <f>IF(G322&lt;&gt;"",(SUMIFS('Renda Variável'!M:M,'Renda Variável'!H:H,G322,'Renda Variável'!J:J,"C")-SUMIFS('Renda Variável'!M:M,'Renda Variável'!H:H,G322,'Renda Variável'!J:J,"V"))*VLOOKUP(G322,Tabela1[],2,0),"")</f>
        <v/>
      </c>
      <c r="J322" s="17" t="str">
        <f>IF(
G322&lt;&gt;"",
(SUMIFS('Renda Variável'!M:M,'Renda Variável'!H:H,G322,'Renda Variável'!J:J,"C")-SUMIFS('Renda Variável'!M:M,'Renda Variável'!H:H,G322,'Renda Variável'!J:J,"V")) *
(VLOOKUP(G322,Tabela1[],2,0) -
(SUMIFS('Renda Variável'!Q:Q,'Renda Variável'!H:H,G322,'Renda Variável'!J:J,"C")/SUMIFS('Renda Variável'!M:M,'Renda Variável'!H:H,G322,'Renda Variável'!J:J,"C"))),"")</f>
        <v/>
      </c>
      <c r="R322" s="16">
        <f t="shared" si="11"/>
        <v>322</v>
      </c>
      <c r="S322" s="16" t="str">
        <f>IFERROR(IF('Renda Fixa'!N352&lt;&gt;"",'Renda Fixa'!N352,""),"")</f>
        <v/>
      </c>
      <c r="T322" s="16" t="str">
        <f>IFERROR(IF((SUMIFS('Renda Fixa'!O:O,'Renda Fixa'!N:N,S322,'Renda Fixa'!I:I,"A")-SUMIFS('Renda Fixa'!O:O,'Renda Fixa'!N:N,S322,'Renda Fixa'!I:I,"R"))=0,"",IF(S322="","",IF(COUNTIF('Renda Fixa'!$N$31:N352,S322)&gt;1,"",R322))),"")</f>
        <v/>
      </c>
      <c r="U322" s="16" t="str">
        <f t="shared" si="13"/>
        <v/>
      </c>
      <c r="V322" s="16" t="str" cm="1">
        <f t="array" ref="V322">IFERROR(INDEX(S:S,U322),"")</f>
        <v/>
      </c>
      <c r="W322" s="16" t="str">
        <f>IF(V322&lt;&gt;"",INDEX('Renda Fixa'!J:J,MATCH(V322,'Renda Fixa'!N:N,0)),"")</f>
        <v/>
      </c>
      <c r="X322" s="17" t="str">
        <f>IF(V322&lt;&gt;"",(SUMIFS('Renda Fixa'!O:O,'Renda Fixa'!N:N,V322,'Renda Fixa'!I:I,"A")-SUMIFS('Renda Fixa'!O:O,'Renda Fixa'!N:N,V322,'Renda Fixa'!I:I,"R"))*VLOOKUP(V322,Tabela2[],2,0),"")</f>
        <v/>
      </c>
      <c r="Y322" s="2" t="str">
        <f>IF(
V322&lt;&gt;"",
(SUMIFS('Renda Fixa'!O:O,'Renda Fixa'!N:N,V322,'Renda Fixa'!I:I,"A")-SUMIFS('Renda Fixa'!O:O,'Renda Fixa'!N:N,V322,'Renda Fixa'!I:I,"R")) *
(VLOOKUP(V322,Tabela2[],2,0) -
(SUMIFS('Renda Fixa'!S:S,'Renda Fixa'!N:N,V322,'Renda Fixa'!I:I,"A")/SUMIFS('Renda Fixa'!O:O,'Renda Fixa'!N:N,V322,'Renda Fixa'!I:I,"A"))),"")</f>
        <v/>
      </c>
    </row>
    <row r="323" spans="3:25" x14ac:dyDescent="0.25">
      <c r="C323" s="16">
        <v>323</v>
      </c>
      <c r="D323" s="16" t="str">
        <f>IFERROR(IF('Renda Variável'!H349&lt;&gt;"",'Renda Variável'!H349,""),"")</f>
        <v/>
      </c>
      <c r="E323" s="16" t="str">
        <f>IFERROR(IF((SUMIFS('Renda Variável'!M:M,'Renda Variável'!H:H,D323,'Renda Variável'!J:J,"C")-SUMIFS('Renda Variável'!M:M,'Renda Variável'!H:H,D323,'Renda Variável'!J:J,"V"))=0,"",IF(D323="","",IF(COUNTIF('Renda Variável'!$H$27:H349,D323)&gt;1,"",C323))),"")</f>
        <v/>
      </c>
      <c r="F323" s="16" t="str">
        <f t="shared" si="12"/>
        <v/>
      </c>
      <c r="G323" s="16" t="str" cm="1">
        <f t="array" ref="G323">IFERROR(INDEX(D:D,F323),"")</f>
        <v/>
      </c>
      <c r="H323" s="16" t="str">
        <f>IF(G323&lt;&gt;"",VLOOKUP(G323,'Renda Variável'!H:I,2,0),"")</f>
        <v/>
      </c>
      <c r="I323" s="17" t="str">
        <f>IF(G323&lt;&gt;"",(SUMIFS('Renda Variável'!M:M,'Renda Variável'!H:H,G323,'Renda Variável'!J:J,"C")-SUMIFS('Renda Variável'!M:M,'Renda Variável'!H:H,G323,'Renda Variável'!J:J,"V"))*VLOOKUP(G323,Tabela1[],2,0),"")</f>
        <v/>
      </c>
      <c r="J323" s="17" t="str">
        <f>IF(
G323&lt;&gt;"",
(SUMIFS('Renda Variável'!M:M,'Renda Variável'!H:H,G323,'Renda Variável'!J:J,"C")-SUMIFS('Renda Variável'!M:M,'Renda Variável'!H:H,G323,'Renda Variável'!J:J,"V")) *
(VLOOKUP(G323,Tabela1[],2,0) -
(SUMIFS('Renda Variável'!Q:Q,'Renda Variável'!H:H,G323,'Renda Variável'!J:J,"C")/SUMIFS('Renda Variável'!M:M,'Renda Variável'!H:H,G323,'Renda Variável'!J:J,"C"))),"")</f>
        <v/>
      </c>
      <c r="R323" s="16">
        <f t="shared" si="11"/>
        <v>323</v>
      </c>
      <c r="S323" s="16" t="str">
        <f>IFERROR(IF('Renda Fixa'!N353&lt;&gt;"",'Renda Fixa'!N353,""),"")</f>
        <v/>
      </c>
      <c r="T323" s="16" t="str">
        <f>IFERROR(IF((SUMIFS('Renda Fixa'!O:O,'Renda Fixa'!N:N,S323,'Renda Fixa'!I:I,"A")-SUMIFS('Renda Fixa'!O:O,'Renda Fixa'!N:N,S323,'Renda Fixa'!I:I,"R"))=0,"",IF(S323="","",IF(COUNTIF('Renda Fixa'!$N$31:N353,S323)&gt;1,"",R323))),"")</f>
        <v/>
      </c>
      <c r="U323" s="16" t="str">
        <f t="shared" si="13"/>
        <v/>
      </c>
      <c r="V323" s="16" t="str" cm="1">
        <f t="array" ref="V323">IFERROR(INDEX(S:S,U323),"")</f>
        <v/>
      </c>
      <c r="W323" s="16" t="str">
        <f>IF(V323&lt;&gt;"",INDEX('Renda Fixa'!J:J,MATCH(V323,'Renda Fixa'!N:N,0)),"")</f>
        <v/>
      </c>
      <c r="X323" s="17" t="str">
        <f>IF(V323&lt;&gt;"",(SUMIFS('Renda Fixa'!O:O,'Renda Fixa'!N:N,V323,'Renda Fixa'!I:I,"A")-SUMIFS('Renda Fixa'!O:O,'Renda Fixa'!N:N,V323,'Renda Fixa'!I:I,"R"))*VLOOKUP(V323,Tabela2[],2,0),"")</f>
        <v/>
      </c>
      <c r="Y323" s="2" t="str">
        <f>IF(
V323&lt;&gt;"",
(SUMIFS('Renda Fixa'!O:O,'Renda Fixa'!N:N,V323,'Renda Fixa'!I:I,"A")-SUMIFS('Renda Fixa'!O:O,'Renda Fixa'!N:N,V323,'Renda Fixa'!I:I,"R")) *
(VLOOKUP(V323,Tabela2[],2,0) -
(SUMIFS('Renda Fixa'!S:S,'Renda Fixa'!N:N,V323,'Renda Fixa'!I:I,"A")/SUMIFS('Renda Fixa'!O:O,'Renda Fixa'!N:N,V323,'Renda Fixa'!I:I,"A"))),"")</f>
        <v/>
      </c>
    </row>
    <row r="324" spans="3:25" x14ac:dyDescent="0.25">
      <c r="C324" s="16">
        <v>324</v>
      </c>
      <c r="D324" s="16" t="str">
        <f>IFERROR(IF('Renda Variável'!H350&lt;&gt;"",'Renda Variável'!H350,""),"")</f>
        <v/>
      </c>
      <c r="E324" s="16" t="str">
        <f>IFERROR(IF((SUMIFS('Renda Variável'!M:M,'Renda Variável'!H:H,D324,'Renda Variável'!J:J,"C")-SUMIFS('Renda Variável'!M:M,'Renda Variável'!H:H,D324,'Renda Variável'!J:J,"V"))=0,"",IF(D324="","",IF(COUNTIF('Renda Variável'!$H$27:H350,D324)&gt;1,"",C324))),"")</f>
        <v/>
      </c>
      <c r="F324" s="16" t="str">
        <f t="shared" si="12"/>
        <v/>
      </c>
      <c r="G324" s="16" t="str" cm="1">
        <f t="array" ref="G324">IFERROR(INDEX(D:D,F324),"")</f>
        <v/>
      </c>
      <c r="H324" s="16" t="str">
        <f>IF(G324&lt;&gt;"",VLOOKUP(G324,'Renda Variável'!H:I,2,0),"")</f>
        <v/>
      </c>
      <c r="I324" s="17" t="str">
        <f>IF(G324&lt;&gt;"",(SUMIFS('Renda Variável'!M:M,'Renda Variável'!H:H,G324,'Renda Variável'!J:J,"C")-SUMIFS('Renda Variável'!M:M,'Renda Variável'!H:H,G324,'Renda Variável'!J:J,"V"))*VLOOKUP(G324,Tabela1[],2,0),"")</f>
        <v/>
      </c>
      <c r="J324" s="17" t="str">
        <f>IF(
G324&lt;&gt;"",
(SUMIFS('Renda Variável'!M:M,'Renda Variável'!H:H,G324,'Renda Variável'!J:J,"C")-SUMIFS('Renda Variável'!M:M,'Renda Variável'!H:H,G324,'Renda Variável'!J:J,"V")) *
(VLOOKUP(G324,Tabela1[],2,0) -
(SUMIFS('Renda Variável'!Q:Q,'Renda Variável'!H:H,G324,'Renda Variável'!J:J,"C")/SUMIFS('Renda Variável'!M:M,'Renda Variável'!H:H,G324,'Renda Variável'!J:J,"C"))),"")</f>
        <v/>
      </c>
      <c r="R324" s="16">
        <f t="shared" si="11"/>
        <v>324</v>
      </c>
      <c r="S324" s="16" t="str">
        <f>IFERROR(IF('Renda Fixa'!N354&lt;&gt;"",'Renda Fixa'!N354,""),"")</f>
        <v/>
      </c>
      <c r="T324" s="16" t="str">
        <f>IFERROR(IF((SUMIFS('Renda Fixa'!O:O,'Renda Fixa'!N:N,S324,'Renda Fixa'!I:I,"A")-SUMIFS('Renda Fixa'!O:O,'Renda Fixa'!N:N,S324,'Renda Fixa'!I:I,"R"))=0,"",IF(S324="","",IF(COUNTIF('Renda Fixa'!$N$31:N354,S324)&gt;1,"",R324))),"")</f>
        <v/>
      </c>
      <c r="U324" s="16" t="str">
        <f t="shared" si="13"/>
        <v/>
      </c>
      <c r="V324" s="16" t="str" cm="1">
        <f t="array" ref="V324">IFERROR(INDEX(S:S,U324),"")</f>
        <v/>
      </c>
      <c r="W324" s="16" t="str">
        <f>IF(V324&lt;&gt;"",INDEX('Renda Fixa'!J:J,MATCH(V324,'Renda Fixa'!N:N,0)),"")</f>
        <v/>
      </c>
      <c r="X324" s="17" t="str">
        <f>IF(V324&lt;&gt;"",(SUMIFS('Renda Fixa'!O:O,'Renda Fixa'!N:N,V324,'Renda Fixa'!I:I,"A")-SUMIFS('Renda Fixa'!O:O,'Renda Fixa'!N:N,V324,'Renda Fixa'!I:I,"R"))*VLOOKUP(V324,Tabela2[],2,0),"")</f>
        <v/>
      </c>
      <c r="Y324" s="2" t="str">
        <f>IF(
V324&lt;&gt;"",
(SUMIFS('Renda Fixa'!O:O,'Renda Fixa'!N:N,V324,'Renda Fixa'!I:I,"A")-SUMIFS('Renda Fixa'!O:O,'Renda Fixa'!N:N,V324,'Renda Fixa'!I:I,"R")) *
(VLOOKUP(V324,Tabela2[],2,0) -
(SUMIFS('Renda Fixa'!S:S,'Renda Fixa'!N:N,V324,'Renda Fixa'!I:I,"A")/SUMIFS('Renda Fixa'!O:O,'Renda Fixa'!N:N,V324,'Renda Fixa'!I:I,"A"))),"")</f>
        <v/>
      </c>
    </row>
    <row r="325" spans="3:25" x14ac:dyDescent="0.25">
      <c r="C325" s="16">
        <v>325</v>
      </c>
      <c r="D325" s="16" t="str">
        <f>IFERROR(IF('Renda Variável'!H351&lt;&gt;"",'Renda Variável'!H351,""),"")</f>
        <v/>
      </c>
      <c r="E325" s="16" t="str">
        <f>IFERROR(IF((SUMIFS('Renda Variável'!M:M,'Renda Variável'!H:H,D325,'Renda Variável'!J:J,"C")-SUMIFS('Renda Variável'!M:M,'Renda Variável'!H:H,D325,'Renda Variável'!J:J,"V"))=0,"",IF(D325="","",IF(COUNTIF('Renda Variável'!$H$27:H351,D325)&gt;1,"",C325))),"")</f>
        <v/>
      </c>
      <c r="F325" s="16" t="str">
        <f t="shared" si="12"/>
        <v/>
      </c>
      <c r="G325" s="16" t="str" cm="1">
        <f t="array" ref="G325">IFERROR(INDEX(D:D,F325),"")</f>
        <v/>
      </c>
      <c r="H325" s="16" t="str">
        <f>IF(G325&lt;&gt;"",VLOOKUP(G325,'Renda Variável'!H:I,2,0),"")</f>
        <v/>
      </c>
      <c r="I325" s="17" t="str">
        <f>IF(G325&lt;&gt;"",(SUMIFS('Renda Variável'!M:M,'Renda Variável'!H:H,G325,'Renda Variável'!J:J,"C")-SUMIFS('Renda Variável'!M:M,'Renda Variável'!H:H,G325,'Renda Variável'!J:J,"V"))*VLOOKUP(G325,Tabela1[],2,0),"")</f>
        <v/>
      </c>
      <c r="J325" s="17" t="str">
        <f>IF(
G325&lt;&gt;"",
(SUMIFS('Renda Variável'!M:M,'Renda Variável'!H:H,G325,'Renda Variável'!J:J,"C")-SUMIFS('Renda Variável'!M:M,'Renda Variável'!H:H,G325,'Renda Variável'!J:J,"V")) *
(VLOOKUP(G325,Tabela1[],2,0) -
(SUMIFS('Renda Variável'!Q:Q,'Renda Variável'!H:H,G325,'Renda Variável'!J:J,"C")/SUMIFS('Renda Variável'!M:M,'Renda Variável'!H:H,G325,'Renda Variável'!J:J,"C"))),"")</f>
        <v/>
      </c>
      <c r="R325" s="16">
        <f t="shared" si="11"/>
        <v>325</v>
      </c>
      <c r="S325" s="16" t="str">
        <f>IFERROR(IF('Renda Fixa'!N355&lt;&gt;"",'Renda Fixa'!N355,""),"")</f>
        <v/>
      </c>
      <c r="T325" s="16" t="str">
        <f>IFERROR(IF((SUMIFS('Renda Fixa'!O:O,'Renda Fixa'!N:N,S325,'Renda Fixa'!I:I,"A")-SUMIFS('Renda Fixa'!O:O,'Renda Fixa'!N:N,S325,'Renda Fixa'!I:I,"R"))=0,"",IF(S325="","",IF(COUNTIF('Renda Fixa'!$N$31:N355,S325)&gt;1,"",R325))),"")</f>
        <v/>
      </c>
      <c r="U325" s="16" t="str">
        <f t="shared" si="13"/>
        <v/>
      </c>
      <c r="V325" s="16" t="str" cm="1">
        <f t="array" ref="V325">IFERROR(INDEX(S:S,U325),"")</f>
        <v/>
      </c>
      <c r="W325" s="16" t="str">
        <f>IF(V325&lt;&gt;"",INDEX('Renda Fixa'!J:J,MATCH(V325,'Renda Fixa'!N:N,0)),"")</f>
        <v/>
      </c>
      <c r="X325" s="17" t="str">
        <f>IF(V325&lt;&gt;"",(SUMIFS('Renda Fixa'!O:O,'Renda Fixa'!N:N,V325,'Renda Fixa'!I:I,"A")-SUMIFS('Renda Fixa'!O:O,'Renda Fixa'!N:N,V325,'Renda Fixa'!I:I,"R"))*VLOOKUP(V325,Tabela2[],2,0),"")</f>
        <v/>
      </c>
      <c r="Y325" s="2" t="str">
        <f>IF(
V325&lt;&gt;"",
(SUMIFS('Renda Fixa'!O:O,'Renda Fixa'!N:N,V325,'Renda Fixa'!I:I,"A")-SUMIFS('Renda Fixa'!O:O,'Renda Fixa'!N:N,V325,'Renda Fixa'!I:I,"R")) *
(VLOOKUP(V325,Tabela2[],2,0) -
(SUMIFS('Renda Fixa'!S:S,'Renda Fixa'!N:N,V325,'Renda Fixa'!I:I,"A")/SUMIFS('Renda Fixa'!O:O,'Renda Fixa'!N:N,V325,'Renda Fixa'!I:I,"A"))),"")</f>
        <v/>
      </c>
    </row>
    <row r="326" spans="3:25" x14ac:dyDescent="0.25">
      <c r="C326" s="16">
        <v>326</v>
      </c>
      <c r="D326" s="16" t="str">
        <f>IFERROR(IF('Renda Variável'!H352&lt;&gt;"",'Renda Variável'!H352,""),"")</f>
        <v/>
      </c>
      <c r="E326" s="16" t="str">
        <f>IFERROR(IF((SUMIFS('Renda Variável'!M:M,'Renda Variável'!H:H,D326,'Renda Variável'!J:J,"C")-SUMIFS('Renda Variável'!M:M,'Renda Variável'!H:H,D326,'Renda Variável'!J:J,"V"))=0,"",IF(D326="","",IF(COUNTIF('Renda Variável'!$H$27:H352,D326)&gt;1,"",C326))),"")</f>
        <v/>
      </c>
      <c r="F326" s="16" t="str">
        <f t="shared" si="12"/>
        <v/>
      </c>
      <c r="G326" s="16" t="str" cm="1">
        <f t="array" ref="G326">IFERROR(INDEX(D:D,F326),"")</f>
        <v/>
      </c>
      <c r="H326" s="16" t="str">
        <f>IF(G326&lt;&gt;"",VLOOKUP(G326,'Renda Variável'!H:I,2,0),"")</f>
        <v/>
      </c>
      <c r="I326" s="17" t="str">
        <f>IF(G326&lt;&gt;"",(SUMIFS('Renda Variável'!M:M,'Renda Variável'!H:H,G326,'Renda Variável'!J:J,"C")-SUMIFS('Renda Variável'!M:M,'Renda Variável'!H:H,G326,'Renda Variável'!J:J,"V"))*VLOOKUP(G326,Tabela1[],2,0),"")</f>
        <v/>
      </c>
      <c r="J326" s="17" t="str">
        <f>IF(
G326&lt;&gt;"",
(SUMIFS('Renda Variável'!M:M,'Renda Variável'!H:H,G326,'Renda Variável'!J:J,"C")-SUMIFS('Renda Variável'!M:M,'Renda Variável'!H:H,G326,'Renda Variável'!J:J,"V")) *
(VLOOKUP(G326,Tabela1[],2,0) -
(SUMIFS('Renda Variável'!Q:Q,'Renda Variável'!H:H,G326,'Renda Variável'!J:J,"C")/SUMIFS('Renda Variável'!M:M,'Renda Variável'!H:H,G326,'Renda Variável'!J:J,"C"))),"")</f>
        <v/>
      </c>
      <c r="R326" s="16">
        <f t="shared" si="11"/>
        <v>326</v>
      </c>
      <c r="S326" s="16" t="str">
        <f>IFERROR(IF('Renda Fixa'!N356&lt;&gt;"",'Renda Fixa'!N356,""),"")</f>
        <v/>
      </c>
      <c r="T326" s="16" t="str">
        <f>IFERROR(IF((SUMIFS('Renda Fixa'!O:O,'Renda Fixa'!N:N,S326,'Renda Fixa'!I:I,"A")-SUMIFS('Renda Fixa'!O:O,'Renda Fixa'!N:N,S326,'Renda Fixa'!I:I,"R"))=0,"",IF(S326="","",IF(COUNTIF('Renda Fixa'!$N$31:N356,S326)&gt;1,"",R326))),"")</f>
        <v/>
      </c>
      <c r="U326" s="16" t="str">
        <f t="shared" si="13"/>
        <v/>
      </c>
      <c r="V326" s="16" t="str" cm="1">
        <f t="array" ref="V326">IFERROR(INDEX(S:S,U326),"")</f>
        <v/>
      </c>
      <c r="W326" s="16" t="str">
        <f>IF(V326&lt;&gt;"",INDEX('Renda Fixa'!J:J,MATCH(V326,'Renda Fixa'!N:N,0)),"")</f>
        <v/>
      </c>
      <c r="X326" s="17" t="str">
        <f>IF(V326&lt;&gt;"",(SUMIFS('Renda Fixa'!O:O,'Renda Fixa'!N:N,V326,'Renda Fixa'!I:I,"A")-SUMIFS('Renda Fixa'!O:O,'Renda Fixa'!N:N,V326,'Renda Fixa'!I:I,"R"))*VLOOKUP(V326,Tabela2[],2,0),"")</f>
        <v/>
      </c>
      <c r="Y326" s="2" t="str">
        <f>IF(
V326&lt;&gt;"",
(SUMIFS('Renda Fixa'!O:O,'Renda Fixa'!N:N,V326,'Renda Fixa'!I:I,"A")-SUMIFS('Renda Fixa'!O:O,'Renda Fixa'!N:N,V326,'Renda Fixa'!I:I,"R")) *
(VLOOKUP(V326,Tabela2[],2,0) -
(SUMIFS('Renda Fixa'!S:S,'Renda Fixa'!N:N,V326,'Renda Fixa'!I:I,"A")/SUMIFS('Renda Fixa'!O:O,'Renda Fixa'!N:N,V326,'Renda Fixa'!I:I,"A"))),"")</f>
        <v/>
      </c>
    </row>
    <row r="327" spans="3:25" x14ac:dyDescent="0.25">
      <c r="C327" s="16">
        <v>327</v>
      </c>
      <c r="D327" s="16" t="str">
        <f>IFERROR(IF('Renda Variável'!H353&lt;&gt;"",'Renda Variável'!H353,""),"")</f>
        <v/>
      </c>
      <c r="E327" s="16" t="str">
        <f>IFERROR(IF((SUMIFS('Renda Variável'!M:M,'Renda Variável'!H:H,D327,'Renda Variável'!J:J,"C")-SUMIFS('Renda Variável'!M:M,'Renda Variável'!H:H,D327,'Renda Variável'!J:J,"V"))=0,"",IF(D327="","",IF(COUNTIF('Renda Variável'!$H$27:H353,D327)&gt;1,"",C327))),"")</f>
        <v/>
      </c>
      <c r="F327" s="16" t="str">
        <f t="shared" si="12"/>
        <v/>
      </c>
      <c r="G327" s="16" t="str" cm="1">
        <f t="array" ref="G327">IFERROR(INDEX(D:D,F327),"")</f>
        <v/>
      </c>
      <c r="H327" s="16" t="str">
        <f>IF(G327&lt;&gt;"",VLOOKUP(G327,'Renda Variável'!H:I,2,0),"")</f>
        <v/>
      </c>
      <c r="I327" s="17" t="str">
        <f>IF(G327&lt;&gt;"",(SUMIFS('Renda Variável'!M:M,'Renda Variável'!H:H,G327,'Renda Variável'!J:J,"C")-SUMIFS('Renda Variável'!M:M,'Renda Variável'!H:H,G327,'Renda Variável'!J:J,"V"))*VLOOKUP(G327,Tabela1[],2,0),"")</f>
        <v/>
      </c>
      <c r="J327" s="17" t="str">
        <f>IF(
G327&lt;&gt;"",
(SUMIFS('Renda Variável'!M:M,'Renda Variável'!H:H,G327,'Renda Variável'!J:J,"C")-SUMIFS('Renda Variável'!M:M,'Renda Variável'!H:H,G327,'Renda Variável'!J:J,"V")) *
(VLOOKUP(G327,Tabela1[],2,0) -
(SUMIFS('Renda Variável'!Q:Q,'Renda Variável'!H:H,G327,'Renda Variável'!J:J,"C")/SUMIFS('Renda Variável'!M:M,'Renda Variável'!H:H,G327,'Renda Variável'!J:J,"C"))),"")</f>
        <v/>
      </c>
      <c r="R327" s="16">
        <f t="shared" si="11"/>
        <v>327</v>
      </c>
      <c r="S327" s="16" t="str">
        <f>IFERROR(IF('Renda Fixa'!N357&lt;&gt;"",'Renda Fixa'!N357,""),"")</f>
        <v/>
      </c>
      <c r="T327" s="16" t="str">
        <f>IFERROR(IF((SUMIFS('Renda Fixa'!O:O,'Renda Fixa'!N:N,S327,'Renda Fixa'!I:I,"A")-SUMIFS('Renda Fixa'!O:O,'Renda Fixa'!N:N,S327,'Renda Fixa'!I:I,"R"))=0,"",IF(S327="","",IF(COUNTIF('Renda Fixa'!$N$31:N357,S327)&gt;1,"",R327))),"")</f>
        <v/>
      </c>
      <c r="U327" s="16" t="str">
        <f t="shared" si="13"/>
        <v/>
      </c>
      <c r="V327" s="16" t="str" cm="1">
        <f t="array" ref="V327">IFERROR(INDEX(S:S,U327),"")</f>
        <v/>
      </c>
      <c r="W327" s="16" t="str">
        <f>IF(V327&lt;&gt;"",INDEX('Renda Fixa'!J:J,MATCH(V327,'Renda Fixa'!N:N,0)),"")</f>
        <v/>
      </c>
      <c r="X327" s="17" t="str">
        <f>IF(V327&lt;&gt;"",(SUMIFS('Renda Fixa'!O:O,'Renda Fixa'!N:N,V327,'Renda Fixa'!I:I,"A")-SUMIFS('Renda Fixa'!O:O,'Renda Fixa'!N:N,V327,'Renda Fixa'!I:I,"R"))*VLOOKUP(V327,Tabela2[],2,0),"")</f>
        <v/>
      </c>
      <c r="Y327" s="2" t="str">
        <f>IF(
V327&lt;&gt;"",
(SUMIFS('Renda Fixa'!O:O,'Renda Fixa'!N:N,V327,'Renda Fixa'!I:I,"A")-SUMIFS('Renda Fixa'!O:O,'Renda Fixa'!N:N,V327,'Renda Fixa'!I:I,"R")) *
(VLOOKUP(V327,Tabela2[],2,0) -
(SUMIFS('Renda Fixa'!S:S,'Renda Fixa'!N:N,V327,'Renda Fixa'!I:I,"A")/SUMIFS('Renda Fixa'!O:O,'Renda Fixa'!N:N,V327,'Renda Fixa'!I:I,"A"))),"")</f>
        <v/>
      </c>
    </row>
    <row r="328" spans="3:25" x14ac:dyDescent="0.25">
      <c r="C328" s="16">
        <v>328</v>
      </c>
      <c r="D328" s="16" t="str">
        <f>IFERROR(IF('Renda Variável'!H354&lt;&gt;"",'Renda Variável'!H354,""),"")</f>
        <v/>
      </c>
      <c r="E328" s="16" t="str">
        <f>IFERROR(IF((SUMIFS('Renda Variável'!M:M,'Renda Variável'!H:H,D328,'Renda Variável'!J:J,"C")-SUMIFS('Renda Variável'!M:M,'Renda Variável'!H:H,D328,'Renda Variável'!J:J,"V"))=0,"",IF(D328="","",IF(COUNTIF('Renda Variável'!$H$27:H354,D328)&gt;1,"",C328))),"")</f>
        <v/>
      </c>
      <c r="F328" s="16" t="str">
        <f t="shared" si="12"/>
        <v/>
      </c>
      <c r="G328" s="16" t="str" cm="1">
        <f t="array" ref="G328">IFERROR(INDEX(D:D,F328),"")</f>
        <v/>
      </c>
      <c r="H328" s="16" t="str">
        <f>IF(G328&lt;&gt;"",VLOOKUP(G328,'Renda Variável'!H:I,2,0),"")</f>
        <v/>
      </c>
      <c r="I328" s="17" t="str">
        <f>IF(G328&lt;&gt;"",(SUMIFS('Renda Variável'!M:M,'Renda Variável'!H:H,G328,'Renda Variável'!J:J,"C")-SUMIFS('Renda Variável'!M:M,'Renda Variável'!H:H,G328,'Renda Variável'!J:J,"V"))*VLOOKUP(G328,Tabela1[],2,0),"")</f>
        <v/>
      </c>
      <c r="J328" s="17" t="str">
        <f>IF(
G328&lt;&gt;"",
(SUMIFS('Renda Variável'!M:M,'Renda Variável'!H:H,G328,'Renda Variável'!J:J,"C")-SUMIFS('Renda Variável'!M:M,'Renda Variável'!H:H,G328,'Renda Variável'!J:J,"V")) *
(VLOOKUP(G328,Tabela1[],2,0) -
(SUMIFS('Renda Variável'!Q:Q,'Renda Variável'!H:H,G328,'Renda Variável'!J:J,"C")/SUMIFS('Renda Variável'!M:M,'Renda Variável'!H:H,G328,'Renda Variável'!J:J,"C"))),"")</f>
        <v/>
      </c>
      <c r="R328" s="16">
        <f t="shared" si="11"/>
        <v>328</v>
      </c>
      <c r="S328" s="16" t="str">
        <f>IFERROR(IF('Renda Fixa'!N358&lt;&gt;"",'Renda Fixa'!N358,""),"")</f>
        <v/>
      </c>
      <c r="T328" s="16" t="str">
        <f>IFERROR(IF((SUMIFS('Renda Fixa'!O:O,'Renda Fixa'!N:N,S328,'Renda Fixa'!I:I,"A")-SUMIFS('Renda Fixa'!O:O,'Renda Fixa'!N:N,S328,'Renda Fixa'!I:I,"R"))=0,"",IF(S328="","",IF(COUNTIF('Renda Fixa'!$N$31:N358,S328)&gt;1,"",R328))),"")</f>
        <v/>
      </c>
      <c r="U328" s="16" t="str">
        <f t="shared" si="13"/>
        <v/>
      </c>
      <c r="V328" s="16" t="str" cm="1">
        <f t="array" ref="V328">IFERROR(INDEX(S:S,U328),"")</f>
        <v/>
      </c>
      <c r="W328" s="16" t="str">
        <f>IF(V328&lt;&gt;"",INDEX('Renda Fixa'!J:J,MATCH(V328,'Renda Fixa'!N:N,0)),"")</f>
        <v/>
      </c>
      <c r="X328" s="17" t="str">
        <f>IF(V328&lt;&gt;"",(SUMIFS('Renda Fixa'!O:O,'Renda Fixa'!N:N,V328,'Renda Fixa'!I:I,"A")-SUMIFS('Renda Fixa'!O:O,'Renda Fixa'!N:N,V328,'Renda Fixa'!I:I,"R"))*VLOOKUP(V328,Tabela2[],2,0),"")</f>
        <v/>
      </c>
      <c r="Y328" s="2" t="str">
        <f>IF(
V328&lt;&gt;"",
(SUMIFS('Renda Fixa'!O:O,'Renda Fixa'!N:N,V328,'Renda Fixa'!I:I,"A")-SUMIFS('Renda Fixa'!O:O,'Renda Fixa'!N:N,V328,'Renda Fixa'!I:I,"R")) *
(VLOOKUP(V328,Tabela2[],2,0) -
(SUMIFS('Renda Fixa'!S:S,'Renda Fixa'!N:N,V328,'Renda Fixa'!I:I,"A")/SUMIFS('Renda Fixa'!O:O,'Renda Fixa'!N:N,V328,'Renda Fixa'!I:I,"A"))),"")</f>
        <v/>
      </c>
    </row>
    <row r="329" spans="3:25" x14ac:dyDescent="0.25">
      <c r="C329" s="16">
        <v>329</v>
      </c>
      <c r="D329" s="16" t="str">
        <f>IFERROR(IF('Renda Variável'!H355&lt;&gt;"",'Renda Variável'!H355,""),"")</f>
        <v/>
      </c>
      <c r="E329" s="16" t="str">
        <f>IFERROR(IF((SUMIFS('Renda Variável'!M:M,'Renda Variável'!H:H,D329,'Renda Variável'!J:J,"C")-SUMIFS('Renda Variável'!M:M,'Renda Variável'!H:H,D329,'Renda Variável'!J:J,"V"))=0,"",IF(D329="","",IF(COUNTIF('Renda Variável'!$H$27:H355,D329)&gt;1,"",C329))),"")</f>
        <v/>
      </c>
      <c r="F329" s="16" t="str">
        <f t="shared" si="12"/>
        <v/>
      </c>
      <c r="G329" s="16" t="str" cm="1">
        <f t="array" ref="G329">IFERROR(INDEX(D:D,F329),"")</f>
        <v/>
      </c>
      <c r="H329" s="16" t="str">
        <f>IF(G329&lt;&gt;"",VLOOKUP(G329,'Renda Variável'!H:I,2,0),"")</f>
        <v/>
      </c>
      <c r="I329" s="17" t="str">
        <f>IF(G329&lt;&gt;"",(SUMIFS('Renda Variável'!M:M,'Renda Variável'!H:H,G329,'Renda Variável'!J:J,"C")-SUMIFS('Renda Variável'!M:M,'Renda Variável'!H:H,G329,'Renda Variável'!J:J,"V"))*VLOOKUP(G329,Tabela1[],2,0),"")</f>
        <v/>
      </c>
      <c r="J329" s="17" t="str">
        <f>IF(
G329&lt;&gt;"",
(SUMIFS('Renda Variável'!M:M,'Renda Variável'!H:H,G329,'Renda Variável'!J:J,"C")-SUMIFS('Renda Variável'!M:M,'Renda Variável'!H:H,G329,'Renda Variável'!J:J,"V")) *
(VLOOKUP(G329,Tabela1[],2,0) -
(SUMIFS('Renda Variável'!Q:Q,'Renda Variável'!H:H,G329,'Renda Variável'!J:J,"C")/SUMIFS('Renda Variável'!M:M,'Renda Variável'!H:H,G329,'Renda Variável'!J:J,"C"))),"")</f>
        <v/>
      </c>
      <c r="R329" s="16">
        <f t="shared" ref="R329:R392" si="14">R328+1</f>
        <v>329</v>
      </c>
      <c r="S329" s="16" t="str">
        <f>IFERROR(IF('Renda Fixa'!N359&lt;&gt;"",'Renda Fixa'!N359,""),"")</f>
        <v/>
      </c>
      <c r="T329" s="16" t="str">
        <f>IFERROR(IF((SUMIFS('Renda Fixa'!O:O,'Renda Fixa'!N:N,S329,'Renda Fixa'!I:I,"A")-SUMIFS('Renda Fixa'!O:O,'Renda Fixa'!N:N,S329,'Renda Fixa'!I:I,"R"))=0,"",IF(S329="","",IF(COUNTIF('Renda Fixa'!$N$31:N359,S329)&gt;1,"",R329))),"")</f>
        <v/>
      </c>
      <c r="U329" s="16" t="str">
        <f t="shared" si="13"/>
        <v/>
      </c>
      <c r="V329" s="16" t="str" cm="1">
        <f t="array" ref="V329">IFERROR(INDEX(S:S,U329),"")</f>
        <v/>
      </c>
      <c r="W329" s="16" t="str">
        <f>IF(V329&lt;&gt;"",INDEX('Renda Fixa'!J:J,MATCH(V329,'Renda Fixa'!N:N,0)),"")</f>
        <v/>
      </c>
      <c r="X329" s="17" t="str">
        <f>IF(V329&lt;&gt;"",(SUMIFS('Renda Fixa'!O:O,'Renda Fixa'!N:N,V329,'Renda Fixa'!I:I,"A")-SUMIFS('Renda Fixa'!O:O,'Renda Fixa'!N:N,V329,'Renda Fixa'!I:I,"R"))*VLOOKUP(V329,Tabela2[],2,0),"")</f>
        <v/>
      </c>
      <c r="Y329" s="2" t="str">
        <f>IF(
V329&lt;&gt;"",
(SUMIFS('Renda Fixa'!O:O,'Renda Fixa'!N:N,V329,'Renda Fixa'!I:I,"A")-SUMIFS('Renda Fixa'!O:O,'Renda Fixa'!N:N,V329,'Renda Fixa'!I:I,"R")) *
(VLOOKUP(V329,Tabela2[],2,0) -
(SUMIFS('Renda Fixa'!S:S,'Renda Fixa'!N:N,V329,'Renda Fixa'!I:I,"A")/SUMIFS('Renda Fixa'!O:O,'Renda Fixa'!N:N,V329,'Renda Fixa'!I:I,"A"))),"")</f>
        <v/>
      </c>
    </row>
    <row r="330" spans="3:25" x14ac:dyDescent="0.25">
      <c r="C330" s="16">
        <v>330</v>
      </c>
      <c r="D330" s="16" t="str">
        <f>IFERROR(IF('Renda Variável'!H356&lt;&gt;"",'Renda Variável'!H356,""),"")</f>
        <v/>
      </c>
      <c r="E330" s="16" t="str">
        <f>IFERROR(IF((SUMIFS('Renda Variável'!M:M,'Renda Variável'!H:H,D330,'Renda Variável'!J:J,"C")-SUMIFS('Renda Variável'!M:M,'Renda Variável'!H:H,D330,'Renda Variável'!J:J,"V"))=0,"",IF(D330="","",IF(COUNTIF('Renda Variável'!$H$27:H356,D330)&gt;1,"",C330))),"")</f>
        <v/>
      </c>
      <c r="F330" s="16" t="str">
        <f t="shared" si="12"/>
        <v/>
      </c>
      <c r="G330" s="16" t="str" cm="1">
        <f t="array" ref="G330">IFERROR(INDEX(D:D,F330),"")</f>
        <v/>
      </c>
      <c r="H330" s="16" t="str">
        <f>IF(G330&lt;&gt;"",VLOOKUP(G330,'Renda Variável'!H:I,2,0),"")</f>
        <v/>
      </c>
      <c r="I330" s="17" t="str">
        <f>IF(G330&lt;&gt;"",(SUMIFS('Renda Variável'!M:M,'Renda Variável'!H:H,G330,'Renda Variável'!J:J,"C")-SUMIFS('Renda Variável'!M:M,'Renda Variável'!H:H,G330,'Renda Variável'!J:J,"V"))*VLOOKUP(G330,Tabela1[],2,0),"")</f>
        <v/>
      </c>
      <c r="J330" s="17" t="str">
        <f>IF(
G330&lt;&gt;"",
(SUMIFS('Renda Variável'!M:M,'Renda Variável'!H:H,G330,'Renda Variável'!J:J,"C")-SUMIFS('Renda Variável'!M:M,'Renda Variável'!H:H,G330,'Renda Variável'!J:J,"V")) *
(VLOOKUP(G330,Tabela1[],2,0) -
(SUMIFS('Renda Variável'!Q:Q,'Renda Variável'!H:H,G330,'Renda Variável'!J:J,"C")/SUMIFS('Renda Variável'!M:M,'Renda Variável'!H:H,G330,'Renda Variável'!J:J,"C"))),"")</f>
        <v/>
      </c>
      <c r="R330" s="16">
        <f t="shared" si="14"/>
        <v>330</v>
      </c>
      <c r="S330" s="16" t="str">
        <f>IFERROR(IF('Renda Fixa'!N360&lt;&gt;"",'Renda Fixa'!N360,""),"")</f>
        <v/>
      </c>
      <c r="T330" s="16" t="str">
        <f>IFERROR(IF((SUMIFS('Renda Fixa'!O:O,'Renda Fixa'!N:N,S330,'Renda Fixa'!I:I,"A")-SUMIFS('Renda Fixa'!O:O,'Renda Fixa'!N:N,S330,'Renda Fixa'!I:I,"R"))=0,"",IF(S330="","",IF(COUNTIF('Renda Fixa'!$N$31:N360,S330)&gt;1,"",R330))),"")</f>
        <v/>
      </c>
      <c r="U330" s="16" t="str">
        <f t="shared" si="13"/>
        <v/>
      </c>
      <c r="V330" s="16" t="str" cm="1">
        <f t="array" ref="V330">IFERROR(INDEX(S:S,U330),"")</f>
        <v/>
      </c>
      <c r="W330" s="16" t="str">
        <f>IF(V330&lt;&gt;"",INDEX('Renda Fixa'!J:J,MATCH(V330,'Renda Fixa'!N:N,0)),"")</f>
        <v/>
      </c>
      <c r="X330" s="17" t="str">
        <f>IF(V330&lt;&gt;"",(SUMIFS('Renda Fixa'!O:O,'Renda Fixa'!N:N,V330,'Renda Fixa'!I:I,"A")-SUMIFS('Renda Fixa'!O:O,'Renda Fixa'!N:N,V330,'Renda Fixa'!I:I,"R"))*VLOOKUP(V330,Tabela2[],2,0),"")</f>
        <v/>
      </c>
      <c r="Y330" s="2" t="str">
        <f>IF(
V330&lt;&gt;"",
(SUMIFS('Renda Fixa'!O:O,'Renda Fixa'!N:N,V330,'Renda Fixa'!I:I,"A")-SUMIFS('Renda Fixa'!O:O,'Renda Fixa'!N:N,V330,'Renda Fixa'!I:I,"R")) *
(VLOOKUP(V330,Tabela2[],2,0) -
(SUMIFS('Renda Fixa'!S:S,'Renda Fixa'!N:N,V330,'Renda Fixa'!I:I,"A")/SUMIFS('Renda Fixa'!O:O,'Renda Fixa'!N:N,V330,'Renda Fixa'!I:I,"A"))),"")</f>
        <v/>
      </c>
    </row>
    <row r="331" spans="3:25" x14ac:dyDescent="0.25">
      <c r="C331" s="16">
        <v>331</v>
      </c>
      <c r="D331" s="16" t="str">
        <f>IFERROR(IF('Renda Variável'!H357&lt;&gt;"",'Renda Variável'!H357,""),"")</f>
        <v/>
      </c>
      <c r="E331" s="16" t="str">
        <f>IFERROR(IF((SUMIFS('Renda Variável'!M:M,'Renda Variável'!H:H,D331,'Renda Variável'!J:J,"C")-SUMIFS('Renda Variável'!M:M,'Renda Variável'!H:H,D331,'Renda Variável'!J:J,"V"))=0,"",IF(D331="","",IF(COUNTIF('Renda Variável'!$H$27:H357,D331)&gt;1,"",C331))),"")</f>
        <v/>
      </c>
      <c r="F331" s="16" t="str">
        <f t="shared" si="12"/>
        <v/>
      </c>
      <c r="G331" s="16" t="str" cm="1">
        <f t="array" ref="G331">IFERROR(INDEX(D:D,F331),"")</f>
        <v/>
      </c>
      <c r="H331" s="16" t="str">
        <f>IF(G331&lt;&gt;"",VLOOKUP(G331,'Renda Variável'!H:I,2,0),"")</f>
        <v/>
      </c>
      <c r="I331" s="17" t="str">
        <f>IF(G331&lt;&gt;"",(SUMIFS('Renda Variável'!M:M,'Renda Variável'!H:H,G331,'Renda Variável'!J:J,"C")-SUMIFS('Renda Variável'!M:M,'Renda Variável'!H:H,G331,'Renda Variável'!J:J,"V"))*VLOOKUP(G331,Tabela1[],2,0),"")</f>
        <v/>
      </c>
      <c r="J331" s="17" t="str">
        <f>IF(
G331&lt;&gt;"",
(SUMIFS('Renda Variável'!M:M,'Renda Variável'!H:H,G331,'Renda Variável'!J:J,"C")-SUMIFS('Renda Variável'!M:M,'Renda Variável'!H:H,G331,'Renda Variável'!J:J,"V")) *
(VLOOKUP(G331,Tabela1[],2,0) -
(SUMIFS('Renda Variável'!Q:Q,'Renda Variável'!H:H,G331,'Renda Variável'!J:J,"C")/SUMIFS('Renda Variável'!M:M,'Renda Variável'!H:H,G331,'Renda Variável'!J:J,"C"))),"")</f>
        <v/>
      </c>
      <c r="R331" s="16">
        <f t="shared" si="14"/>
        <v>331</v>
      </c>
      <c r="S331" s="16" t="str">
        <f>IFERROR(IF('Renda Fixa'!N361&lt;&gt;"",'Renda Fixa'!N361,""),"")</f>
        <v/>
      </c>
      <c r="T331" s="16" t="str">
        <f>IFERROR(IF((SUMIFS('Renda Fixa'!O:O,'Renda Fixa'!N:N,S331,'Renda Fixa'!I:I,"A")-SUMIFS('Renda Fixa'!O:O,'Renda Fixa'!N:N,S331,'Renda Fixa'!I:I,"R"))=0,"",IF(S331="","",IF(COUNTIF('Renda Fixa'!$N$31:N361,S331)&gt;1,"",R331))),"")</f>
        <v/>
      </c>
      <c r="U331" s="16" t="str">
        <f t="shared" si="13"/>
        <v/>
      </c>
      <c r="V331" s="16" t="str" cm="1">
        <f t="array" ref="V331">IFERROR(INDEX(S:S,U331),"")</f>
        <v/>
      </c>
      <c r="W331" s="16" t="str">
        <f>IF(V331&lt;&gt;"",INDEX('Renda Fixa'!J:J,MATCH(V331,'Renda Fixa'!N:N,0)),"")</f>
        <v/>
      </c>
      <c r="X331" s="17" t="str">
        <f>IF(V331&lt;&gt;"",(SUMIFS('Renda Fixa'!O:O,'Renda Fixa'!N:N,V331,'Renda Fixa'!I:I,"A")-SUMIFS('Renda Fixa'!O:O,'Renda Fixa'!N:N,V331,'Renda Fixa'!I:I,"R"))*VLOOKUP(V331,Tabela2[],2,0),"")</f>
        <v/>
      </c>
      <c r="Y331" s="2" t="str">
        <f>IF(
V331&lt;&gt;"",
(SUMIFS('Renda Fixa'!O:O,'Renda Fixa'!N:N,V331,'Renda Fixa'!I:I,"A")-SUMIFS('Renda Fixa'!O:O,'Renda Fixa'!N:N,V331,'Renda Fixa'!I:I,"R")) *
(VLOOKUP(V331,Tabela2[],2,0) -
(SUMIFS('Renda Fixa'!S:S,'Renda Fixa'!N:N,V331,'Renda Fixa'!I:I,"A")/SUMIFS('Renda Fixa'!O:O,'Renda Fixa'!N:N,V331,'Renda Fixa'!I:I,"A"))),"")</f>
        <v/>
      </c>
    </row>
    <row r="332" spans="3:25" x14ac:dyDescent="0.25">
      <c r="C332" s="16">
        <v>332</v>
      </c>
      <c r="D332" s="16" t="str">
        <f>IFERROR(IF('Renda Variável'!H358&lt;&gt;"",'Renda Variável'!H358,""),"")</f>
        <v/>
      </c>
      <c r="E332" s="16" t="str">
        <f>IFERROR(IF((SUMIFS('Renda Variável'!M:M,'Renda Variável'!H:H,D332,'Renda Variável'!J:J,"C")-SUMIFS('Renda Variável'!M:M,'Renda Variável'!H:H,D332,'Renda Variável'!J:J,"V"))=0,"",IF(D332="","",IF(COUNTIF('Renda Variável'!$H$27:H358,D332)&gt;1,"",C332))),"")</f>
        <v/>
      </c>
      <c r="F332" s="16" t="str">
        <f t="shared" si="12"/>
        <v/>
      </c>
      <c r="G332" s="16" t="str" cm="1">
        <f t="array" ref="G332">IFERROR(INDEX(D:D,F332),"")</f>
        <v/>
      </c>
      <c r="H332" s="16" t="str">
        <f>IF(G332&lt;&gt;"",VLOOKUP(G332,'Renda Variável'!H:I,2,0),"")</f>
        <v/>
      </c>
      <c r="I332" s="17" t="str">
        <f>IF(G332&lt;&gt;"",(SUMIFS('Renda Variável'!M:M,'Renda Variável'!H:H,G332,'Renda Variável'!J:J,"C")-SUMIFS('Renda Variável'!M:M,'Renda Variável'!H:H,G332,'Renda Variável'!J:J,"V"))*VLOOKUP(G332,Tabela1[],2,0),"")</f>
        <v/>
      </c>
      <c r="J332" s="17" t="str">
        <f>IF(
G332&lt;&gt;"",
(SUMIFS('Renda Variável'!M:M,'Renda Variável'!H:H,G332,'Renda Variável'!J:J,"C")-SUMIFS('Renda Variável'!M:M,'Renda Variável'!H:H,G332,'Renda Variável'!J:J,"V")) *
(VLOOKUP(G332,Tabela1[],2,0) -
(SUMIFS('Renda Variável'!Q:Q,'Renda Variável'!H:H,G332,'Renda Variável'!J:J,"C")/SUMIFS('Renda Variável'!M:M,'Renda Variável'!H:H,G332,'Renda Variável'!J:J,"C"))),"")</f>
        <v/>
      </c>
      <c r="R332" s="16">
        <f t="shared" si="14"/>
        <v>332</v>
      </c>
      <c r="S332" s="16" t="str">
        <f>IFERROR(IF('Renda Fixa'!N362&lt;&gt;"",'Renda Fixa'!N362,""),"")</f>
        <v/>
      </c>
      <c r="T332" s="16" t="str">
        <f>IFERROR(IF((SUMIFS('Renda Fixa'!O:O,'Renda Fixa'!N:N,S332,'Renda Fixa'!I:I,"A")-SUMIFS('Renda Fixa'!O:O,'Renda Fixa'!N:N,S332,'Renda Fixa'!I:I,"R"))=0,"",IF(S332="","",IF(COUNTIF('Renda Fixa'!$N$31:N362,S332)&gt;1,"",R332))),"")</f>
        <v/>
      </c>
      <c r="U332" s="16" t="str">
        <f t="shared" si="13"/>
        <v/>
      </c>
      <c r="V332" s="16" t="str" cm="1">
        <f t="array" ref="V332">IFERROR(INDEX(S:S,U332),"")</f>
        <v/>
      </c>
      <c r="W332" s="16" t="str">
        <f>IF(V332&lt;&gt;"",INDEX('Renda Fixa'!J:J,MATCH(V332,'Renda Fixa'!N:N,0)),"")</f>
        <v/>
      </c>
      <c r="X332" s="17" t="str">
        <f>IF(V332&lt;&gt;"",(SUMIFS('Renda Fixa'!O:O,'Renda Fixa'!N:N,V332,'Renda Fixa'!I:I,"A")-SUMIFS('Renda Fixa'!O:O,'Renda Fixa'!N:N,V332,'Renda Fixa'!I:I,"R"))*VLOOKUP(V332,Tabela2[],2,0),"")</f>
        <v/>
      </c>
      <c r="Y332" s="2" t="str">
        <f>IF(
V332&lt;&gt;"",
(SUMIFS('Renda Fixa'!O:O,'Renda Fixa'!N:N,V332,'Renda Fixa'!I:I,"A")-SUMIFS('Renda Fixa'!O:O,'Renda Fixa'!N:N,V332,'Renda Fixa'!I:I,"R")) *
(VLOOKUP(V332,Tabela2[],2,0) -
(SUMIFS('Renda Fixa'!S:S,'Renda Fixa'!N:N,V332,'Renda Fixa'!I:I,"A")/SUMIFS('Renda Fixa'!O:O,'Renda Fixa'!N:N,V332,'Renda Fixa'!I:I,"A"))),"")</f>
        <v/>
      </c>
    </row>
    <row r="333" spans="3:25" x14ac:dyDescent="0.25">
      <c r="C333" s="16">
        <v>333</v>
      </c>
      <c r="D333" s="16" t="str">
        <f>IFERROR(IF('Renda Variável'!H359&lt;&gt;"",'Renda Variável'!H359,""),"")</f>
        <v/>
      </c>
      <c r="E333" s="16" t="str">
        <f>IFERROR(IF((SUMIFS('Renda Variável'!M:M,'Renda Variável'!H:H,D333,'Renda Variável'!J:J,"C")-SUMIFS('Renda Variável'!M:M,'Renda Variável'!H:H,D333,'Renda Variável'!J:J,"V"))=0,"",IF(D333="","",IF(COUNTIF('Renda Variável'!$H$27:H359,D333)&gt;1,"",C333))),"")</f>
        <v/>
      </c>
      <c r="F333" s="16" t="str">
        <f t="shared" si="12"/>
        <v/>
      </c>
      <c r="G333" s="16" t="str" cm="1">
        <f t="array" ref="G333">IFERROR(INDEX(D:D,F333),"")</f>
        <v/>
      </c>
      <c r="H333" s="16" t="str">
        <f>IF(G333&lt;&gt;"",VLOOKUP(G333,'Renda Variável'!H:I,2,0),"")</f>
        <v/>
      </c>
      <c r="I333" s="17" t="str">
        <f>IF(G333&lt;&gt;"",(SUMIFS('Renda Variável'!M:M,'Renda Variável'!H:H,G333,'Renda Variável'!J:J,"C")-SUMIFS('Renda Variável'!M:M,'Renda Variável'!H:H,G333,'Renda Variável'!J:J,"V"))*VLOOKUP(G333,Tabela1[],2,0),"")</f>
        <v/>
      </c>
      <c r="J333" s="17" t="str">
        <f>IF(
G333&lt;&gt;"",
(SUMIFS('Renda Variável'!M:M,'Renda Variável'!H:H,G333,'Renda Variável'!J:J,"C")-SUMIFS('Renda Variável'!M:M,'Renda Variável'!H:H,G333,'Renda Variável'!J:J,"V")) *
(VLOOKUP(G333,Tabela1[],2,0) -
(SUMIFS('Renda Variável'!Q:Q,'Renda Variável'!H:H,G333,'Renda Variável'!J:J,"C")/SUMIFS('Renda Variável'!M:M,'Renda Variável'!H:H,G333,'Renda Variável'!J:J,"C"))),"")</f>
        <v/>
      </c>
      <c r="R333" s="16">
        <f t="shared" si="14"/>
        <v>333</v>
      </c>
      <c r="S333" s="16" t="str">
        <f>IFERROR(IF('Renda Fixa'!N363&lt;&gt;"",'Renda Fixa'!N363,""),"")</f>
        <v/>
      </c>
      <c r="T333" s="16" t="str">
        <f>IFERROR(IF((SUMIFS('Renda Fixa'!O:O,'Renda Fixa'!N:N,S333,'Renda Fixa'!I:I,"A")-SUMIFS('Renda Fixa'!O:O,'Renda Fixa'!N:N,S333,'Renda Fixa'!I:I,"R"))=0,"",IF(S333="","",IF(COUNTIF('Renda Fixa'!$N$31:N363,S333)&gt;1,"",R333))),"")</f>
        <v/>
      </c>
      <c r="U333" s="16" t="str">
        <f t="shared" si="13"/>
        <v/>
      </c>
      <c r="V333" s="16" t="str" cm="1">
        <f t="array" ref="V333">IFERROR(INDEX(S:S,U333),"")</f>
        <v/>
      </c>
      <c r="W333" s="16" t="str">
        <f>IF(V333&lt;&gt;"",INDEX('Renda Fixa'!J:J,MATCH(V333,'Renda Fixa'!N:N,0)),"")</f>
        <v/>
      </c>
      <c r="X333" s="17" t="str">
        <f>IF(V333&lt;&gt;"",(SUMIFS('Renda Fixa'!O:O,'Renda Fixa'!N:N,V333,'Renda Fixa'!I:I,"A")-SUMIFS('Renda Fixa'!O:O,'Renda Fixa'!N:N,V333,'Renda Fixa'!I:I,"R"))*VLOOKUP(V333,Tabela2[],2,0),"")</f>
        <v/>
      </c>
      <c r="Y333" s="2" t="str">
        <f>IF(
V333&lt;&gt;"",
(SUMIFS('Renda Fixa'!O:O,'Renda Fixa'!N:N,V333,'Renda Fixa'!I:I,"A")-SUMIFS('Renda Fixa'!O:O,'Renda Fixa'!N:N,V333,'Renda Fixa'!I:I,"R")) *
(VLOOKUP(V333,Tabela2[],2,0) -
(SUMIFS('Renda Fixa'!S:S,'Renda Fixa'!N:N,V333,'Renda Fixa'!I:I,"A")/SUMIFS('Renda Fixa'!O:O,'Renda Fixa'!N:N,V333,'Renda Fixa'!I:I,"A"))),"")</f>
        <v/>
      </c>
    </row>
    <row r="334" spans="3:25" x14ac:dyDescent="0.25">
      <c r="C334" s="16">
        <v>334</v>
      </c>
      <c r="D334" s="16" t="str">
        <f>IFERROR(IF('Renda Variável'!H360&lt;&gt;"",'Renda Variável'!H360,""),"")</f>
        <v/>
      </c>
      <c r="E334" s="16" t="str">
        <f>IFERROR(IF((SUMIFS('Renda Variável'!M:M,'Renda Variável'!H:H,D334,'Renda Variável'!J:J,"C")-SUMIFS('Renda Variável'!M:M,'Renda Variável'!H:H,D334,'Renda Variável'!J:J,"V"))=0,"",IF(D334="","",IF(COUNTIF('Renda Variável'!$H$27:H360,D334)&gt;1,"",C334))),"")</f>
        <v/>
      </c>
      <c r="F334" s="16" t="str">
        <f t="shared" si="12"/>
        <v/>
      </c>
      <c r="G334" s="16" t="str" cm="1">
        <f t="array" ref="G334">IFERROR(INDEX(D:D,F334),"")</f>
        <v/>
      </c>
      <c r="H334" s="16" t="str">
        <f>IF(G334&lt;&gt;"",VLOOKUP(G334,'Renda Variável'!H:I,2,0),"")</f>
        <v/>
      </c>
      <c r="I334" s="17" t="str">
        <f>IF(G334&lt;&gt;"",(SUMIFS('Renda Variável'!M:M,'Renda Variável'!H:H,G334,'Renda Variável'!J:J,"C")-SUMIFS('Renda Variável'!M:M,'Renda Variável'!H:H,G334,'Renda Variável'!J:J,"V"))*VLOOKUP(G334,Tabela1[],2,0),"")</f>
        <v/>
      </c>
      <c r="J334" s="17" t="str">
        <f>IF(
G334&lt;&gt;"",
(SUMIFS('Renda Variável'!M:M,'Renda Variável'!H:H,G334,'Renda Variável'!J:J,"C")-SUMIFS('Renda Variável'!M:M,'Renda Variável'!H:H,G334,'Renda Variável'!J:J,"V")) *
(VLOOKUP(G334,Tabela1[],2,0) -
(SUMIFS('Renda Variável'!Q:Q,'Renda Variável'!H:H,G334,'Renda Variável'!J:J,"C")/SUMIFS('Renda Variável'!M:M,'Renda Variável'!H:H,G334,'Renda Variável'!J:J,"C"))),"")</f>
        <v/>
      </c>
      <c r="R334" s="16">
        <f t="shared" si="14"/>
        <v>334</v>
      </c>
      <c r="S334" s="16" t="str">
        <f>IFERROR(IF('Renda Fixa'!N364&lt;&gt;"",'Renda Fixa'!N364,""),"")</f>
        <v/>
      </c>
      <c r="T334" s="16" t="str">
        <f>IFERROR(IF((SUMIFS('Renda Fixa'!O:O,'Renda Fixa'!N:N,S334,'Renda Fixa'!I:I,"A")-SUMIFS('Renda Fixa'!O:O,'Renda Fixa'!N:N,S334,'Renda Fixa'!I:I,"R"))=0,"",IF(S334="","",IF(COUNTIF('Renda Fixa'!$N$31:N364,S334)&gt;1,"",R334))),"")</f>
        <v/>
      </c>
      <c r="U334" s="16" t="str">
        <f t="shared" si="13"/>
        <v/>
      </c>
      <c r="V334" s="16" t="str" cm="1">
        <f t="array" ref="V334">IFERROR(INDEX(S:S,U334),"")</f>
        <v/>
      </c>
      <c r="W334" s="16" t="str">
        <f>IF(V334&lt;&gt;"",INDEX('Renda Fixa'!J:J,MATCH(V334,'Renda Fixa'!N:N,0)),"")</f>
        <v/>
      </c>
      <c r="X334" s="17" t="str">
        <f>IF(V334&lt;&gt;"",(SUMIFS('Renda Fixa'!O:O,'Renda Fixa'!N:N,V334,'Renda Fixa'!I:I,"A")-SUMIFS('Renda Fixa'!O:O,'Renda Fixa'!N:N,V334,'Renda Fixa'!I:I,"R"))*VLOOKUP(V334,Tabela2[],2,0),"")</f>
        <v/>
      </c>
      <c r="Y334" s="2" t="str">
        <f>IF(
V334&lt;&gt;"",
(SUMIFS('Renda Fixa'!O:O,'Renda Fixa'!N:N,V334,'Renda Fixa'!I:I,"A")-SUMIFS('Renda Fixa'!O:O,'Renda Fixa'!N:N,V334,'Renda Fixa'!I:I,"R")) *
(VLOOKUP(V334,Tabela2[],2,0) -
(SUMIFS('Renda Fixa'!S:S,'Renda Fixa'!N:N,V334,'Renda Fixa'!I:I,"A")/SUMIFS('Renda Fixa'!O:O,'Renda Fixa'!N:N,V334,'Renda Fixa'!I:I,"A"))),"")</f>
        <v/>
      </c>
    </row>
    <row r="335" spans="3:25" x14ac:dyDescent="0.25">
      <c r="C335" s="16">
        <v>335</v>
      </c>
      <c r="D335" s="16" t="str">
        <f>IFERROR(IF('Renda Variável'!H361&lt;&gt;"",'Renda Variável'!H361,""),"")</f>
        <v/>
      </c>
      <c r="E335" s="16" t="str">
        <f>IFERROR(IF((SUMIFS('Renda Variável'!M:M,'Renda Variável'!H:H,D335,'Renda Variável'!J:J,"C")-SUMIFS('Renda Variável'!M:M,'Renda Variável'!H:H,D335,'Renda Variável'!J:J,"V"))=0,"",IF(D335="","",IF(COUNTIF('Renda Variável'!$H$27:H361,D335)&gt;1,"",C335))),"")</f>
        <v/>
      </c>
      <c r="F335" s="16" t="str">
        <f t="shared" si="12"/>
        <v/>
      </c>
      <c r="G335" s="16" t="str" cm="1">
        <f t="array" ref="G335">IFERROR(INDEX(D:D,F335),"")</f>
        <v/>
      </c>
      <c r="H335" s="16" t="str">
        <f>IF(G335&lt;&gt;"",VLOOKUP(G335,'Renda Variável'!H:I,2,0),"")</f>
        <v/>
      </c>
      <c r="I335" s="17" t="str">
        <f>IF(G335&lt;&gt;"",(SUMIFS('Renda Variável'!M:M,'Renda Variável'!H:H,G335,'Renda Variável'!J:J,"C")-SUMIFS('Renda Variável'!M:M,'Renda Variável'!H:H,G335,'Renda Variável'!J:J,"V"))*VLOOKUP(G335,Tabela1[],2,0),"")</f>
        <v/>
      </c>
      <c r="J335" s="17" t="str">
        <f>IF(
G335&lt;&gt;"",
(SUMIFS('Renda Variável'!M:M,'Renda Variável'!H:H,G335,'Renda Variável'!J:J,"C")-SUMIFS('Renda Variável'!M:M,'Renda Variável'!H:H,G335,'Renda Variável'!J:J,"V")) *
(VLOOKUP(G335,Tabela1[],2,0) -
(SUMIFS('Renda Variável'!Q:Q,'Renda Variável'!H:H,G335,'Renda Variável'!J:J,"C")/SUMIFS('Renda Variável'!M:M,'Renda Variável'!H:H,G335,'Renda Variável'!J:J,"C"))),"")</f>
        <v/>
      </c>
      <c r="R335" s="16">
        <f t="shared" si="14"/>
        <v>335</v>
      </c>
      <c r="S335" s="16" t="str">
        <f>IFERROR(IF('Renda Fixa'!N365&lt;&gt;"",'Renda Fixa'!N365,""),"")</f>
        <v/>
      </c>
      <c r="T335" s="16" t="str">
        <f>IFERROR(IF((SUMIFS('Renda Fixa'!O:O,'Renda Fixa'!N:N,S335,'Renda Fixa'!I:I,"A")-SUMIFS('Renda Fixa'!O:O,'Renda Fixa'!N:N,S335,'Renda Fixa'!I:I,"R"))=0,"",IF(S335="","",IF(COUNTIF('Renda Fixa'!$N$31:N365,S335)&gt;1,"",R335))),"")</f>
        <v/>
      </c>
      <c r="U335" s="16" t="str">
        <f t="shared" si="13"/>
        <v/>
      </c>
      <c r="V335" s="16" t="str" cm="1">
        <f t="array" ref="V335">IFERROR(INDEX(S:S,U335),"")</f>
        <v/>
      </c>
      <c r="W335" s="16" t="str">
        <f>IF(V335&lt;&gt;"",INDEX('Renda Fixa'!J:J,MATCH(V335,'Renda Fixa'!N:N,0)),"")</f>
        <v/>
      </c>
      <c r="X335" s="17" t="str">
        <f>IF(V335&lt;&gt;"",(SUMIFS('Renda Fixa'!O:O,'Renda Fixa'!N:N,V335,'Renda Fixa'!I:I,"A")-SUMIFS('Renda Fixa'!O:O,'Renda Fixa'!N:N,V335,'Renda Fixa'!I:I,"R"))*VLOOKUP(V335,Tabela2[],2,0),"")</f>
        <v/>
      </c>
      <c r="Y335" s="2" t="str">
        <f>IF(
V335&lt;&gt;"",
(SUMIFS('Renda Fixa'!O:O,'Renda Fixa'!N:N,V335,'Renda Fixa'!I:I,"A")-SUMIFS('Renda Fixa'!O:O,'Renda Fixa'!N:N,V335,'Renda Fixa'!I:I,"R")) *
(VLOOKUP(V335,Tabela2[],2,0) -
(SUMIFS('Renda Fixa'!S:S,'Renda Fixa'!N:N,V335,'Renda Fixa'!I:I,"A")/SUMIFS('Renda Fixa'!O:O,'Renda Fixa'!N:N,V335,'Renda Fixa'!I:I,"A"))),"")</f>
        <v/>
      </c>
    </row>
    <row r="336" spans="3:25" x14ac:dyDescent="0.25">
      <c r="C336" s="16">
        <v>336</v>
      </c>
      <c r="D336" s="16" t="str">
        <f>IFERROR(IF('Renda Variável'!H362&lt;&gt;"",'Renda Variável'!H362,""),"")</f>
        <v/>
      </c>
      <c r="E336" s="16" t="str">
        <f>IFERROR(IF((SUMIFS('Renda Variável'!M:M,'Renda Variável'!H:H,D336,'Renda Variável'!J:J,"C")-SUMIFS('Renda Variável'!M:M,'Renda Variável'!H:H,D336,'Renda Variável'!J:J,"V"))=0,"",IF(D336="","",IF(COUNTIF('Renda Variável'!$H$27:H362,D336)&gt;1,"",C336))),"")</f>
        <v/>
      </c>
      <c r="F336" s="16" t="str">
        <f t="shared" si="12"/>
        <v/>
      </c>
      <c r="G336" s="16" t="str" cm="1">
        <f t="array" ref="G336">IFERROR(INDEX(D:D,F336),"")</f>
        <v/>
      </c>
      <c r="H336" s="16" t="str">
        <f>IF(G336&lt;&gt;"",VLOOKUP(G336,'Renda Variável'!H:I,2,0),"")</f>
        <v/>
      </c>
      <c r="I336" s="17" t="str">
        <f>IF(G336&lt;&gt;"",(SUMIFS('Renda Variável'!M:M,'Renda Variável'!H:H,G336,'Renda Variável'!J:J,"C")-SUMIFS('Renda Variável'!M:M,'Renda Variável'!H:H,G336,'Renda Variável'!J:J,"V"))*VLOOKUP(G336,Tabela1[],2,0),"")</f>
        <v/>
      </c>
      <c r="J336" s="17" t="str">
        <f>IF(
G336&lt;&gt;"",
(SUMIFS('Renda Variável'!M:M,'Renda Variável'!H:H,G336,'Renda Variável'!J:J,"C")-SUMIFS('Renda Variável'!M:M,'Renda Variável'!H:H,G336,'Renda Variável'!J:J,"V")) *
(VLOOKUP(G336,Tabela1[],2,0) -
(SUMIFS('Renda Variável'!Q:Q,'Renda Variável'!H:H,G336,'Renda Variável'!J:J,"C")/SUMIFS('Renda Variável'!M:M,'Renda Variável'!H:H,G336,'Renda Variável'!J:J,"C"))),"")</f>
        <v/>
      </c>
      <c r="R336" s="16">
        <f t="shared" si="14"/>
        <v>336</v>
      </c>
      <c r="S336" s="16" t="str">
        <f>IFERROR(IF('Renda Fixa'!N366&lt;&gt;"",'Renda Fixa'!N366,""),"")</f>
        <v/>
      </c>
      <c r="T336" s="16" t="str">
        <f>IFERROR(IF((SUMIFS('Renda Fixa'!O:O,'Renda Fixa'!N:N,S336,'Renda Fixa'!I:I,"A")-SUMIFS('Renda Fixa'!O:O,'Renda Fixa'!N:N,S336,'Renda Fixa'!I:I,"R"))=0,"",IF(S336="","",IF(COUNTIF('Renda Fixa'!$N$31:N366,S336)&gt;1,"",R336))),"")</f>
        <v/>
      </c>
      <c r="U336" s="16" t="str">
        <f t="shared" si="13"/>
        <v/>
      </c>
      <c r="V336" s="16" t="str" cm="1">
        <f t="array" ref="V336">IFERROR(INDEX(S:S,U336),"")</f>
        <v/>
      </c>
      <c r="W336" s="16" t="str">
        <f>IF(V336&lt;&gt;"",INDEX('Renda Fixa'!J:J,MATCH(V336,'Renda Fixa'!N:N,0)),"")</f>
        <v/>
      </c>
      <c r="X336" s="17" t="str">
        <f>IF(V336&lt;&gt;"",(SUMIFS('Renda Fixa'!O:O,'Renda Fixa'!N:N,V336,'Renda Fixa'!I:I,"A")-SUMIFS('Renda Fixa'!O:O,'Renda Fixa'!N:N,V336,'Renda Fixa'!I:I,"R"))*VLOOKUP(V336,Tabela2[],2,0),"")</f>
        <v/>
      </c>
      <c r="Y336" s="2" t="str">
        <f>IF(
V336&lt;&gt;"",
(SUMIFS('Renda Fixa'!O:O,'Renda Fixa'!N:N,V336,'Renda Fixa'!I:I,"A")-SUMIFS('Renda Fixa'!O:O,'Renda Fixa'!N:N,V336,'Renda Fixa'!I:I,"R")) *
(VLOOKUP(V336,Tabela2[],2,0) -
(SUMIFS('Renda Fixa'!S:S,'Renda Fixa'!N:N,V336,'Renda Fixa'!I:I,"A")/SUMIFS('Renda Fixa'!O:O,'Renda Fixa'!N:N,V336,'Renda Fixa'!I:I,"A"))),"")</f>
        <v/>
      </c>
    </row>
    <row r="337" spans="3:25" x14ac:dyDescent="0.25">
      <c r="C337" s="16">
        <v>337</v>
      </c>
      <c r="D337" s="16" t="str">
        <f>IFERROR(IF('Renda Variável'!H363&lt;&gt;"",'Renda Variável'!H363,""),"")</f>
        <v/>
      </c>
      <c r="E337" s="16" t="str">
        <f>IFERROR(IF((SUMIFS('Renda Variável'!M:M,'Renda Variável'!H:H,D337,'Renda Variável'!J:J,"C")-SUMIFS('Renda Variável'!M:M,'Renda Variável'!H:H,D337,'Renda Variável'!J:J,"V"))=0,"",IF(D337="","",IF(COUNTIF('Renda Variável'!$H$27:H363,D337)&gt;1,"",C337))),"")</f>
        <v/>
      </c>
      <c r="F337" s="16" t="str">
        <f t="shared" si="12"/>
        <v/>
      </c>
      <c r="G337" s="16" t="str" cm="1">
        <f t="array" ref="G337">IFERROR(INDEX(D:D,F337),"")</f>
        <v/>
      </c>
      <c r="H337" s="16" t="str">
        <f>IF(G337&lt;&gt;"",VLOOKUP(G337,'Renda Variável'!H:I,2,0),"")</f>
        <v/>
      </c>
      <c r="I337" s="17" t="str">
        <f>IF(G337&lt;&gt;"",(SUMIFS('Renda Variável'!M:M,'Renda Variável'!H:H,G337,'Renda Variável'!J:J,"C")-SUMIFS('Renda Variável'!M:M,'Renda Variável'!H:H,G337,'Renda Variável'!J:J,"V"))*VLOOKUP(G337,Tabela1[],2,0),"")</f>
        <v/>
      </c>
      <c r="J337" s="17" t="str">
        <f>IF(
G337&lt;&gt;"",
(SUMIFS('Renda Variável'!M:M,'Renda Variável'!H:H,G337,'Renda Variável'!J:J,"C")-SUMIFS('Renda Variável'!M:M,'Renda Variável'!H:H,G337,'Renda Variável'!J:J,"V")) *
(VLOOKUP(G337,Tabela1[],2,0) -
(SUMIFS('Renda Variável'!Q:Q,'Renda Variável'!H:H,G337,'Renda Variável'!J:J,"C")/SUMIFS('Renda Variável'!M:M,'Renda Variável'!H:H,G337,'Renda Variável'!J:J,"C"))),"")</f>
        <v/>
      </c>
      <c r="R337" s="16">
        <f t="shared" si="14"/>
        <v>337</v>
      </c>
      <c r="S337" s="16" t="str">
        <f>IFERROR(IF('Renda Fixa'!N367&lt;&gt;"",'Renda Fixa'!N367,""),"")</f>
        <v/>
      </c>
      <c r="T337" s="16" t="str">
        <f>IFERROR(IF((SUMIFS('Renda Fixa'!O:O,'Renda Fixa'!N:N,S337,'Renda Fixa'!I:I,"A")-SUMIFS('Renda Fixa'!O:O,'Renda Fixa'!N:N,S337,'Renda Fixa'!I:I,"R"))=0,"",IF(S337="","",IF(COUNTIF('Renda Fixa'!$N$31:N367,S337)&gt;1,"",R337))),"")</f>
        <v/>
      </c>
      <c r="U337" s="16" t="str">
        <f t="shared" si="13"/>
        <v/>
      </c>
      <c r="V337" s="16" t="str" cm="1">
        <f t="array" ref="V337">IFERROR(INDEX(S:S,U337),"")</f>
        <v/>
      </c>
      <c r="W337" s="16" t="str">
        <f>IF(V337&lt;&gt;"",INDEX('Renda Fixa'!J:J,MATCH(V337,'Renda Fixa'!N:N,0)),"")</f>
        <v/>
      </c>
      <c r="X337" s="17" t="str">
        <f>IF(V337&lt;&gt;"",(SUMIFS('Renda Fixa'!O:O,'Renda Fixa'!N:N,V337,'Renda Fixa'!I:I,"A")-SUMIFS('Renda Fixa'!O:O,'Renda Fixa'!N:N,V337,'Renda Fixa'!I:I,"R"))*VLOOKUP(V337,Tabela2[],2,0),"")</f>
        <v/>
      </c>
      <c r="Y337" s="2" t="str">
        <f>IF(
V337&lt;&gt;"",
(SUMIFS('Renda Fixa'!O:O,'Renda Fixa'!N:N,V337,'Renda Fixa'!I:I,"A")-SUMIFS('Renda Fixa'!O:O,'Renda Fixa'!N:N,V337,'Renda Fixa'!I:I,"R")) *
(VLOOKUP(V337,Tabela2[],2,0) -
(SUMIFS('Renda Fixa'!S:S,'Renda Fixa'!N:N,V337,'Renda Fixa'!I:I,"A")/SUMIFS('Renda Fixa'!O:O,'Renda Fixa'!N:N,V337,'Renda Fixa'!I:I,"A"))),"")</f>
        <v/>
      </c>
    </row>
    <row r="338" spans="3:25" x14ac:dyDescent="0.25">
      <c r="C338" s="16">
        <v>338</v>
      </c>
      <c r="D338" s="16" t="str">
        <f>IFERROR(IF('Renda Variável'!H364&lt;&gt;"",'Renda Variável'!H364,""),"")</f>
        <v/>
      </c>
      <c r="E338" s="16" t="str">
        <f>IFERROR(IF((SUMIFS('Renda Variável'!M:M,'Renda Variável'!H:H,D338,'Renda Variável'!J:J,"C")-SUMIFS('Renda Variável'!M:M,'Renda Variável'!H:H,D338,'Renda Variável'!J:J,"V"))=0,"",IF(D338="","",IF(COUNTIF('Renda Variável'!$H$27:H364,D338)&gt;1,"",C338))),"")</f>
        <v/>
      </c>
      <c r="F338" s="16" t="str">
        <f t="shared" si="12"/>
        <v/>
      </c>
      <c r="G338" s="16" t="str" cm="1">
        <f t="array" ref="G338">IFERROR(INDEX(D:D,F338),"")</f>
        <v/>
      </c>
      <c r="H338" s="16" t="str">
        <f>IF(G338&lt;&gt;"",VLOOKUP(G338,'Renda Variável'!H:I,2,0),"")</f>
        <v/>
      </c>
      <c r="I338" s="17" t="str">
        <f>IF(G338&lt;&gt;"",(SUMIFS('Renda Variável'!M:M,'Renda Variável'!H:H,G338,'Renda Variável'!J:J,"C")-SUMIFS('Renda Variável'!M:M,'Renda Variável'!H:H,G338,'Renda Variável'!J:J,"V"))*VLOOKUP(G338,Tabela1[],2,0),"")</f>
        <v/>
      </c>
      <c r="J338" s="17" t="str">
        <f>IF(
G338&lt;&gt;"",
(SUMIFS('Renda Variável'!M:M,'Renda Variável'!H:H,G338,'Renda Variável'!J:J,"C")-SUMIFS('Renda Variável'!M:M,'Renda Variável'!H:H,G338,'Renda Variável'!J:J,"V")) *
(VLOOKUP(G338,Tabela1[],2,0) -
(SUMIFS('Renda Variável'!Q:Q,'Renda Variável'!H:H,G338,'Renda Variável'!J:J,"C")/SUMIFS('Renda Variável'!M:M,'Renda Variável'!H:H,G338,'Renda Variável'!J:J,"C"))),"")</f>
        <v/>
      </c>
      <c r="R338" s="16">
        <f t="shared" si="14"/>
        <v>338</v>
      </c>
      <c r="S338" s="16" t="str">
        <f>IFERROR(IF('Renda Fixa'!N368&lt;&gt;"",'Renda Fixa'!N368,""),"")</f>
        <v/>
      </c>
      <c r="T338" s="16" t="str">
        <f>IFERROR(IF((SUMIFS('Renda Fixa'!O:O,'Renda Fixa'!N:N,S338,'Renda Fixa'!I:I,"A")-SUMIFS('Renda Fixa'!O:O,'Renda Fixa'!N:N,S338,'Renda Fixa'!I:I,"R"))=0,"",IF(S338="","",IF(COUNTIF('Renda Fixa'!$N$31:N368,S338)&gt;1,"",R338))),"")</f>
        <v/>
      </c>
      <c r="U338" s="16" t="str">
        <f t="shared" si="13"/>
        <v/>
      </c>
      <c r="V338" s="16" t="str" cm="1">
        <f t="array" ref="V338">IFERROR(INDEX(S:S,U338),"")</f>
        <v/>
      </c>
      <c r="W338" s="16" t="str">
        <f>IF(V338&lt;&gt;"",INDEX('Renda Fixa'!J:J,MATCH(V338,'Renda Fixa'!N:N,0)),"")</f>
        <v/>
      </c>
      <c r="X338" s="17" t="str">
        <f>IF(V338&lt;&gt;"",(SUMIFS('Renda Fixa'!O:O,'Renda Fixa'!N:N,V338,'Renda Fixa'!I:I,"A")-SUMIFS('Renda Fixa'!O:O,'Renda Fixa'!N:N,V338,'Renda Fixa'!I:I,"R"))*VLOOKUP(V338,Tabela2[],2,0),"")</f>
        <v/>
      </c>
      <c r="Y338" s="2" t="str">
        <f>IF(
V338&lt;&gt;"",
(SUMIFS('Renda Fixa'!O:O,'Renda Fixa'!N:N,V338,'Renda Fixa'!I:I,"A")-SUMIFS('Renda Fixa'!O:O,'Renda Fixa'!N:N,V338,'Renda Fixa'!I:I,"R")) *
(VLOOKUP(V338,Tabela2[],2,0) -
(SUMIFS('Renda Fixa'!S:S,'Renda Fixa'!N:N,V338,'Renda Fixa'!I:I,"A")/SUMIFS('Renda Fixa'!O:O,'Renda Fixa'!N:N,V338,'Renda Fixa'!I:I,"A"))),"")</f>
        <v/>
      </c>
    </row>
    <row r="339" spans="3:25" x14ac:dyDescent="0.25">
      <c r="C339" s="16">
        <v>339</v>
      </c>
      <c r="D339" s="16" t="str">
        <f>IFERROR(IF('Renda Variável'!H365&lt;&gt;"",'Renda Variável'!H365,""),"")</f>
        <v/>
      </c>
      <c r="E339" s="16" t="str">
        <f>IFERROR(IF((SUMIFS('Renda Variável'!M:M,'Renda Variável'!H:H,D339,'Renda Variável'!J:J,"C")-SUMIFS('Renda Variável'!M:M,'Renda Variável'!H:H,D339,'Renda Variável'!J:J,"V"))=0,"",IF(D339="","",IF(COUNTIF('Renda Variável'!$H$27:H365,D339)&gt;1,"",C339))),"")</f>
        <v/>
      </c>
      <c r="F339" s="16" t="str">
        <f t="shared" si="12"/>
        <v/>
      </c>
      <c r="G339" s="16" t="str" cm="1">
        <f t="array" ref="G339">IFERROR(INDEX(D:D,F339),"")</f>
        <v/>
      </c>
      <c r="H339" s="16" t="str">
        <f>IF(G339&lt;&gt;"",VLOOKUP(G339,'Renda Variável'!H:I,2,0),"")</f>
        <v/>
      </c>
      <c r="I339" s="17" t="str">
        <f>IF(G339&lt;&gt;"",(SUMIFS('Renda Variável'!M:M,'Renda Variável'!H:H,G339,'Renda Variável'!J:J,"C")-SUMIFS('Renda Variável'!M:M,'Renda Variável'!H:H,G339,'Renda Variável'!J:J,"V"))*VLOOKUP(G339,Tabela1[],2,0),"")</f>
        <v/>
      </c>
      <c r="J339" s="17" t="str">
        <f>IF(
G339&lt;&gt;"",
(SUMIFS('Renda Variável'!M:M,'Renda Variável'!H:H,G339,'Renda Variável'!J:J,"C")-SUMIFS('Renda Variável'!M:M,'Renda Variável'!H:H,G339,'Renda Variável'!J:J,"V")) *
(VLOOKUP(G339,Tabela1[],2,0) -
(SUMIFS('Renda Variável'!Q:Q,'Renda Variável'!H:H,G339,'Renda Variável'!J:J,"C")/SUMIFS('Renda Variável'!M:M,'Renda Variável'!H:H,G339,'Renda Variável'!J:J,"C"))),"")</f>
        <v/>
      </c>
      <c r="R339" s="16">
        <f t="shared" si="14"/>
        <v>339</v>
      </c>
      <c r="S339" s="16" t="str">
        <f>IFERROR(IF('Renda Fixa'!N369&lt;&gt;"",'Renda Fixa'!N369,""),"")</f>
        <v/>
      </c>
      <c r="T339" s="16" t="str">
        <f>IFERROR(IF((SUMIFS('Renda Fixa'!O:O,'Renda Fixa'!N:N,S339,'Renda Fixa'!I:I,"A")-SUMIFS('Renda Fixa'!O:O,'Renda Fixa'!N:N,S339,'Renda Fixa'!I:I,"R"))=0,"",IF(S339="","",IF(COUNTIF('Renda Fixa'!$N$31:N369,S339)&gt;1,"",R339))),"")</f>
        <v/>
      </c>
      <c r="U339" s="16" t="str">
        <f t="shared" si="13"/>
        <v/>
      </c>
      <c r="V339" s="16" t="str" cm="1">
        <f t="array" ref="V339">IFERROR(INDEX(S:S,U339),"")</f>
        <v/>
      </c>
      <c r="W339" s="16" t="str">
        <f>IF(V339&lt;&gt;"",INDEX('Renda Fixa'!J:J,MATCH(V339,'Renda Fixa'!N:N,0)),"")</f>
        <v/>
      </c>
      <c r="X339" s="17" t="str">
        <f>IF(V339&lt;&gt;"",(SUMIFS('Renda Fixa'!O:O,'Renda Fixa'!N:N,V339,'Renda Fixa'!I:I,"A")-SUMIFS('Renda Fixa'!O:O,'Renda Fixa'!N:N,V339,'Renda Fixa'!I:I,"R"))*VLOOKUP(V339,Tabela2[],2,0),"")</f>
        <v/>
      </c>
      <c r="Y339" s="2" t="str">
        <f>IF(
V339&lt;&gt;"",
(SUMIFS('Renda Fixa'!O:O,'Renda Fixa'!N:N,V339,'Renda Fixa'!I:I,"A")-SUMIFS('Renda Fixa'!O:O,'Renda Fixa'!N:N,V339,'Renda Fixa'!I:I,"R")) *
(VLOOKUP(V339,Tabela2[],2,0) -
(SUMIFS('Renda Fixa'!S:S,'Renda Fixa'!N:N,V339,'Renda Fixa'!I:I,"A")/SUMIFS('Renda Fixa'!O:O,'Renda Fixa'!N:N,V339,'Renda Fixa'!I:I,"A"))),"")</f>
        <v/>
      </c>
    </row>
    <row r="340" spans="3:25" x14ac:dyDescent="0.25">
      <c r="C340" s="16">
        <v>340</v>
      </c>
      <c r="D340" s="16" t="str">
        <f>IFERROR(IF('Renda Variável'!H366&lt;&gt;"",'Renda Variável'!H366,""),"")</f>
        <v/>
      </c>
      <c r="E340" s="16" t="str">
        <f>IFERROR(IF((SUMIFS('Renda Variável'!M:M,'Renda Variável'!H:H,D340,'Renda Variável'!J:J,"C")-SUMIFS('Renda Variável'!M:M,'Renda Variável'!H:H,D340,'Renda Variável'!J:J,"V"))=0,"",IF(D340="","",IF(COUNTIF('Renda Variável'!$H$27:H366,D340)&gt;1,"",C340))),"")</f>
        <v/>
      </c>
      <c r="F340" s="16" t="str">
        <f t="shared" si="12"/>
        <v/>
      </c>
      <c r="G340" s="16" t="str" cm="1">
        <f t="array" ref="G340">IFERROR(INDEX(D:D,F340),"")</f>
        <v/>
      </c>
      <c r="H340" s="16" t="str">
        <f>IF(G340&lt;&gt;"",VLOOKUP(G340,'Renda Variável'!H:I,2,0),"")</f>
        <v/>
      </c>
      <c r="I340" s="17" t="str">
        <f>IF(G340&lt;&gt;"",(SUMIFS('Renda Variável'!M:M,'Renda Variável'!H:H,G340,'Renda Variável'!J:J,"C")-SUMIFS('Renda Variável'!M:M,'Renda Variável'!H:H,G340,'Renda Variável'!J:J,"V"))*VLOOKUP(G340,Tabela1[],2,0),"")</f>
        <v/>
      </c>
      <c r="J340" s="17" t="str">
        <f>IF(
G340&lt;&gt;"",
(SUMIFS('Renda Variável'!M:M,'Renda Variável'!H:H,G340,'Renda Variável'!J:J,"C")-SUMIFS('Renda Variável'!M:M,'Renda Variável'!H:H,G340,'Renda Variável'!J:J,"V")) *
(VLOOKUP(G340,Tabela1[],2,0) -
(SUMIFS('Renda Variável'!Q:Q,'Renda Variável'!H:H,G340,'Renda Variável'!J:J,"C")/SUMIFS('Renda Variável'!M:M,'Renda Variável'!H:H,G340,'Renda Variável'!J:J,"C"))),"")</f>
        <v/>
      </c>
      <c r="R340" s="16">
        <f t="shared" si="14"/>
        <v>340</v>
      </c>
      <c r="S340" s="16" t="str">
        <f>IFERROR(IF('Renda Fixa'!N370&lt;&gt;"",'Renda Fixa'!N370,""),"")</f>
        <v/>
      </c>
      <c r="T340" s="16" t="str">
        <f>IFERROR(IF((SUMIFS('Renda Fixa'!O:O,'Renda Fixa'!N:N,S340,'Renda Fixa'!I:I,"A")-SUMIFS('Renda Fixa'!O:O,'Renda Fixa'!N:N,S340,'Renda Fixa'!I:I,"R"))=0,"",IF(S340="","",IF(COUNTIF('Renda Fixa'!$N$31:N370,S340)&gt;1,"",R340))),"")</f>
        <v/>
      </c>
      <c r="U340" s="16" t="str">
        <f t="shared" si="13"/>
        <v/>
      </c>
      <c r="V340" s="16" t="str" cm="1">
        <f t="array" ref="V340">IFERROR(INDEX(S:S,U340),"")</f>
        <v/>
      </c>
      <c r="W340" s="16" t="str">
        <f>IF(V340&lt;&gt;"",INDEX('Renda Fixa'!J:J,MATCH(V340,'Renda Fixa'!N:N,0)),"")</f>
        <v/>
      </c>
      <c r="X340" s="17" t="str">
        <f>IF(V340&lt;&gt;"",(SUMIFS('Renda Fixa'!O:O,'Renda Fixa'!N:N,V340,'Renda Fixa'!I:I,"A")-SUMIFS('Renda Fixa'!O:O,'Renda Fixa'!N:N,V340,'Renda Fixa'!I:I,"R"))*VLOOKUP(V340,Tabela2[],2,0),"")</f>
        <v/>
      </c>
      <c r="Y340" s="2" t="str">
        <f>IF(
V340&lt;&gt;"",
(SUMIFS('Renda Fixa'!O:O,'Renda Fixa'!N:N,V340,'Renda Fixa'!I:I,"A")-SUMIFS('Renda Fixa'!O:O,'Renda Fixa'!N:N,V340,'Renda Fixa'!I:I,"R")) *
(VLOOKUP(V340,Tabela2[],2,0) -
(SUMIFS('Renda Fixa'!S:S,'Renda Fixa'!N:N,V340,'Renda Fixa'!I:I,"A")/SUMIFS('Renda Fixa'!O:O,'Renda Fixa'!N:N,V340,'Renda Fixa'!I:I,"A"))),"")</f>
        <v/>
      </c>
    </row>
    <row r="341" spans="3:25" x14ac:dyDescent="0.25">
      <c r="C341" s="16">
        <v>341</v>
      </c>
      <c r="D341" s="16" t="str">
        <f>IFERROR(IF('Renda Variável'!H367&lt;&gt;"",'Renda Variável'!H367,""),"")</f>
        <v/>
      </c>
      <c r="E341" s="16" t="str">
        <f>IFERROR(IF((SUMIFS('Renda Variável'!M:M,'Renda Variável'!H:H,D341,'Renda Variável'!J:J,"C")-SUMIFS('Renda Variável'!M:M,'Renda Variável'!H:H,D341,'Renda Variável'!J:J,"V"))=0,"",IF(D341="","",IF(COUNTIF('Renda Variável'!$H$27:H367,D341)&gt;1,"",C341))),"")</f>
        <v/>
      </c>
      <c r="F341" s="16" t="str">
        <f t="shared" si="12"/>
        <v/>
      </c>
      <c r="G341" s="16" t="str" cm="1">
        <f t="array" ref="G341">IFERROR(INDEX(D:D,F341),"")</f>
        <v/>
      </c>
      <c r="H341" s="16" t="str">
        <f>IF(G341&lt;&gt;"",VLOOKUP(G341,'Renda Variável'!H:I,2,0),"")</f>
        <v/>
      </c>
      <c r="I341" s="17" t="str">
        <f>IF(G341&lt;&gt;"",(SUMIFS('Renda Variável'!M:M,'Renda Variável'!H:H,G341,'Renda Variável'!J:J,"C")-SUMIFS('Renda Variável'!M:M,'Renda Variável'!H:H,G341,'Renda Variável'!J:J,"V"))*VLOOKUP(G341,Tabela1[],2,0),"")</f>
        <v/>
      </c>
      <c r="J341" s="17" t="str">
        <f>IF(
G341&lt;&gt;"",
(SUMIFS('Renda Variável'!M:M,'Renda Variável'!H:H,G341,'Renda Variável'!J:J,"C")-SUMIFS('Renda Variável'!M:M,'Renda Variável'!H:H,G341,'Renda Variável'!J:J,"V")) *
(VLOOKUP(G341,Tabela1[],2,0) -
(SUMIFS('Renda Variável'!Q:Q,'Renda Variável'!H:H,G341,'Renda Variável'!J:J,"C")/SUMIFS('Renda Variável'!M:M,'Renda Variável'!H:H,G341,'Renda Variável'!J:J,"C"))),"")</f>
        <v/>
      </c>
      <c r="R341" s="16">
        <f t="shared" si="14"/>
        <v>341</v>
      </c>
      <c r="S341" s="16" t="str">
        <f>IFERROR(IF('Renda Fixa'!N371&lt;&gt;"",'Renda Fixa'!N371,""),"")</f>
        <v/>
      </c>
      <c r="T341" s="16" t="str">
        <f>IFERROR(IF((SUMIFS('Renda Fixa'!O:O,'Renda Fixa'!N:N,S341,'Renda Fixa'!I:I,"A")-SUMIFS('Renda Fixa'!O:O,'Renda Fixa'!N:N,S341,'Renda Fixa'!I:I,"R"))=0,"",IF(S341="","",IF(COUNTIF('Renda Fixa'!$N$31:N371,S341)&gt;1,"",R341))),"")</f>
        <v/>
      </c>
      <c r="U341" s="16" t="str">
        <f t="shared" si="13"/>
        <v/>
      </c>
      <c r="V341" s="16" t="str" cm="1">
        <f t="array" ref="V341">IFERROR(INDEX(S:S,U341),"")</f>
        <v/>
      </c>
      <c r="W341" s="16" t="str">
        <f>IF(V341&lt;&gt;"",INDEX('Renda Fixa'!J:J,MATCH(V341,'Renda Fixa'!N:N,0)),"")</f>
        <v/>
      </c>
      <c r="X341" s="17" t="str">
        <f>IF(V341&lt;&gt;"",(SUMIFS('Renda Fixa'!O:O,'Renda Fixa'!N:N,V341,'Renda Fixa'!I:I,"A")-SUMIFS('Renda Fixa'!O:O,'Renda Fixa'!N:N,V341,'Renda Fixa'!I:I,"R"))*VLOOKUP(V341,Tabela2[],2,0),"")</f>
        <v/>
      </c>
      <c r="Y341" s="2" t="str">
        <f>IF(
V341&lt;&gt;"",
(SUMIFS('Renda Fixa'!O:O,'Renda Fixa'!N:N,V341,'Renda Fixa'!I:I,"A")-SUMIFS('Renda Fixa'!O:O,'Renda Fixa'!N:N,V341,'Renda Fixa'!I:I,"R")) *
(VLOOKUP(V341,Tabela2[],2,0) -
(SUMIFS('Renda Fixa'!S:S,'Renda Fixa'!N:N,V341,'Renda Fixa'!I:I,"A")/SUMIFS('Renda Fixa'!O:O,'Renda Fixa'!N:N,V341,'Renda Fixa'!I:I,"A"))),"")</f>
        <v/>
      </c>
    </row>
    <row r="342" spans="3:25" x14ac:dyDescent="0.25">
      <c r="C342" s="16">
        <v>342</v>
      </c>
      <c r="D342" s="16" t="str">
        <f>IFERROR(IF('Renda Variável'!H368&lt;&gt;"",'Renda Variável'!H368,""),"")</f>
        <v/>
      </c>
      <c r="E342" s="16" t="str">
        <f>IFERROR(IF((SUMIFS('Renda Variável'!M:M,'Renda Variável'!H:H,D342,'Renda Variável'!J:J,"C")-SUMIFS('Renda Variável'!M:M,'Renda Variável'!H:H,D342,'Renda Variável'!J:J,"V"))=0,"",IF(D342="","",IF(COUNTIF('Renda Variável'!$H$27:H368,D342)&gt;1,"",C342))),"")</f>
        <v/>
      </c>
      <c r="F342" s="16" t="str">
        <f t="shared" si="12"/>
        <v/>
      </c>
      <c r="G342" s="16" t="str" cm="1">
        <f t="array" ref="G342">IFERROR(INDEX(D:D,F342),"")</f>
        <v/>
      </c>
      <c r="H342" s="16" t="str">
        <f>IF(G342&lt;&gt;"",VLOOKUP(G342,'Renda Variável'!H:I,2,0),"")</f>
        <v/>
      </c>
      <c r="I342" s="17" t="str">
        <f>IF(G342&lt;&gt;"",(SUMIFS('Renda Variável'!M:M,'Renda Variável'!H:H,G342,'Renda Variável'!J:J,"C")-SUMIFS('Renda Variável'!M:M,'Renda Variável'!H:H,G342,'Renda Variável'!J:J,"V"))*VLOOKUP(G342,Tabela1[],2,0),"")</f>
        <v/>
      </c>
      <c r="J342" s="17" t="str">
        <f>IF(
G342&lt;&gt;"",
(SUMIFS('Renda Variável'!M:M,'Renda Variável'!H:H,G342,'Renda Variável'!J:J,"C")-SUMIFS('Renda Variável'!M:M,'Renda Variável'!H:H,G342,'Renda Variável'!J:J,"V")) *
(VLOOKUP(G342,Tabela1[],2,0) -
(SUMIFS('Renda Variável'!Q:Q,'Renda Variável'!H:H,G342,'Renda Variável'!J:J,"C")/SUMIFS('Renda Variável'!M:M,'Renda Variável'!H:H,G342,'Renda Variável'!J:J,"C"))),"")</f>
        <v/>
      </c>
      <c r="R342" s="16">
        <f t="shared" si="14"/>
        <v>342</v>
      </c>
      <c r="S342" s="16" t="str">
        <f>IFERROR(IF('Renda Fixa'!N372&lt;&gt;"",'Renda Fixa'!N372,""),"")</f>
        <v/>
      </c>
      <c r="T342" s="16" t="str">
        <f>IFERROR(IF((SUMIFS('Renda Fixa'!O:O,'Renda Fixa'!N:N,S342,'Renda Fixa'!I:I,"A")-SUMIFS('Renda Fixa'!O:O,'Renda Fixa'!N:N,S342,'Renda Fixa'!I:I,"R"))=0,"",IF(S342="","",IF(COUNTIF('Renda Fixa'!$N$31:N372,S342)&gt;1,"",R342))),"")</f>
        <v/>
      </c>
      <c r="U342" s="16" t="str">
        <f t="shared" si="13"/>
        <v/>
      </c>
      <c r="V342" s="16" t="str" cm="1">
        <f t="array" ref="V342">IFERROR(INDEX(S:S,U342),"")</f>
        <v/>
      </c>
      <c r="W342" s="16" t="str">
        <f>IF(V342&lt;&gt;"",INDEX('Renda Fixa'!J:J,MATCH(V342,'Renda Fixa'!N:N,0)),"")</f>
        <v/>
      </c>
      <c r="X342" s="17" t="str">
        <f>IF(V342&lt;&gt;"",(SUMIFS('Renda Fixa'!O:O,'Renda Fixa'!N:N,V342,'Renda Fixa'!I:I,"A")-SUMIFS('Renda Fixa'!O:O,'Renda Fixa'!N:N,V342,'Renda Fixa'!I:I,"R"))*VLOOKUP(V342,Tabela2[],2,0),"")</f>
        <v/>
      </c>
      <c r="Y342" s="2" t="str">
        <f>IF(
V342&lt;&gt;"",
(SUMIFS('Renda Fixa'!O:O,'Renda Fixa'!N:N,V342,'Renda Fixa'!I:I,"A")-SUMIFS('Renda Fixa'!O:O,'Renda Fixa'!N:N,V342,'Renda Fixa'!I:I,"R")) *
(VLOOKUP(V342,Tabela2[],2,0) -
(SUMIFS('Renda Fixa'!S:S,'Renda Fixa'!N:N,V342,'Renda Fixa'!I:I,"A")/SUMIFS('Renda Fixa'!O:O,'Renda Fixa'!N:N,V342,'Renda Fixa'!I:I,"A"))),"")</f>
        <v/>
      </c>
    </row>
    <row r="343" spans="3:25" x14ac:dyDescent="0.25">
      <c r="C343" s="16">
        <v>343</v>
      </c>
      <c r="D343" s="16" t="str">
        <f>IFERROR(IF('Renda Variável'!H369&lt;&gt;"",'Renda Variável'!H369,""),"")</f>
        <v/>
      </c>
      <c r="E343" s="16" t="str">
        <f>IFERROR(IF((SUMIFS('Renda Variável'!M:M,'Renda Variável'!H:H,D343,'Renda Variável'!J:J,"C")-SUMIFS('Renda Variável'!M:M,'Renda Variável'!H:H,D343,'Renda Variável'!J:J,"V"))=0,"",IF(D343="","",IF(COUNTIF('Renda Variável'!$H$27:H369,D343)&gt;1,"",C343))),"")</f>
        <v/>
      </c>
      <c r="F343" s="16" t="str">
        <f t="shared" si="12"/>
        <v/>
      </c>
      <c r="G343" s="16" t="str" cm="1">
        <f t="array" ref="G343">IFERROR(INDEX(D:D,F343),"")</f>
        <v/>
      </c>
      <c r="H343" s="16" t="str">
        <f>IF(G343&lt;&gt;"",VLOOKUP(G343,'Renda Variável'!H:I,2,0),"")</f>
        <v/>
      </c>
      <c r="I343" s="17" t="str">
        <f>IF(G343&lt;&gt;"",(SUMIFS('Renda Variável'!M:M,'Renda Variável'!H:H,G343,'Renda Variável'!J:J,"C")-SUMIFS('Renda Variável'!M:M,'Renda Variável'!H:H,G343,'Renda Variável'!J:J,"V"))*VLOOKUP(G343,Tabela1[],2,0),"")</f>
        <v/>
      </c>
      <c r="J343" s="17" t="str">
        <f>IF(
G343&lt;&gt;"",
(SUMIFS('Renda Variável'!M:M,'Renda Variável'!H:H,G343,'Renda Variável'!J:J,"C")-SUMIFS('Renda Variável'!M:M,'Renda Variável'!H:H,G343,'Renda Variável'!J:J,"V")) *
(VLOOKUP(G343,Tabela1[],2,0) -
(SUMIFS('Renda Variável'!Q:Q,'Renda Variável'!H:H,G343,'Renda Variável'!J:J,"C")/SUMIFS('Renda Variável'!M:M,'Renda Variável'!H:H,G343,'Renda Variável'!J:J,"C"))),"")</f>
        <v/>
      </c>
      <c r="R343" s="16">
        <f t="shared" si="14"/>
        <v>343</v>
      </c>
      <c r="S343" s="16" t="str">
        <f>IFERROR(IF('Renda Fixa'!N373&lt;&gt;"",'Renda Fixa'!N373,""),"")</f>
        <v/>
      </c>
      <c r="T343" s="16" t="str">
        <f>IFERROR(IF((SUMIFS('Renda Fixa'!O:O,'Renda Fixa'!N:N,S343,'Renda Fixa'!I:I,"A")-SUMIFS('Renda Fixa'!O:O,'Renda Fixa'!N:N,S343,'Renda Fixa'!I:I,"R"))=0,"",IF(S343="","",IF(COUNTIF('Renda Fixa'!$N$31:N373,S343)&gt;1,"",R343))),"")</f>
        <v/>
      </c>
      <c r="U343" s="16" t="str">
        <f t="shared" si="13"/>
        <v/>
      </c>
      <c r="V343" s="16" t="str" cm="1">
        <f t="array" ref="V343">IFERROR(INDEX(S:S,U343),"")</f>
        <v/>
      </c>
      <c r="W343" s="16" t="str">
        <f>IF(V343&lt;&gt;"",INDEX('Renda Fixa'!J:J,MATCH(V343,'Renda Fixa'!N:N,0)),"")</f>
        <v/>
      </c>
      <c r="X343" s="17" t="str">
        <f>IF(V343&lt;&gt;"",(SUMIFS('Renda Fixa'!O:O,'Renda Fixa'!N:N,V343,'Renda Fixa'!I:I,"A")-SUMIFS('Renda Fixa'!O:O,'Renda Fixa'!N:N,V343,'Renda Fixa'!I:I,"R"))*VLOOKUP(V343,Tabela2[],2,0),"")</f>
        <v/>
      </c>
      <c r="Y343" s="2" t="str">
        <f>IF(
V343&lt;&gt;"",
(SUMIFS('Renda Fixa'!O:O,'Renda Fixa'!N:N,V343,'Renda Fixa'!I:I,"A")-SUMIFS('Renda Fixa'!O:O,'Renda Fixa'!N:N,V343,'Renda Fixa'!I:I,"R")) *
(VLOOKUP(V343,Tabela2[],2,0) -
(SUMIFS('Renda Fixa'!S:S,'Renda Fixa'!N:N,V343,'Renda Fixa'!I:I,"A")/SUMIFS('Renda Fixa'!O:O,'Renda Fixa'!N:N,V343,'Renda Fixa'!I:I,"A"))),"")</f>
        <v/>
      </c>
    </row>
    <row r="344" spans="3:25" x14ac:dyDescent="0.25">
      <c r="C344" s="16">
        <v>344</v>
      </c>
      <c r="D344" s="16" t="str">
        <f>IFERROR(IF('Renda Variável'!H370&lt;&gt;"",'Renda Variável'!H370,""),"")</f>
        <v/>
      </c>
      <c r="E344" s="16" t="str">
        <f>IFERROR(IF((SUMIFS('Renda Variável'!M:M,'Renda Variável'!H:H,D344,'Renda Variável'!J:J,"C")-SUMIFS('Renda Variável'!M:M,'Renda Variável'!H:H,D344,'Renda Variável'!J:J,"V"))=0,"",IF(D344="","",IF(COUNTIF('Renda Variável'!$H$27:H370,D344)&gt;1,"",C344))),"")</f>
        <v/>
      </c>
      <c r="F344" s="16" t="str">
        <f t="shared" si="12"/>
        <v/>
      </c>
      <c r="G344" s="16" t="str" cm="1">
        <f t="array" ref="G344">IFERROR(INDEX(D:D,F344),"")</f>
        <v/>
      </c>
      <c r="H344" s="16" t="str">
        <f>IF(G344&lt;&gt;"",VLOOKUP(G344,'Renda Variável'!H:I,2,0),"")</f>
        <v/>
      </c>
      <c r="I344" s="17" t="str">
        <f>IF(G344&lt;&gt;"",(SUMIFS('Renda Variável'!M:M,'Renda Variável'!H:H,G344,'Renda Variável'!J:J,"C")-SUMIFS('Renda Variável'!M:M,'Renda Variável'!H:H,G344,'Renda Variável'!J:J,"V"))*VLOOKUP(G344,Tabela1[],2,0),"")</f>
        <v/>
      </c>
      <c r="J344" s="17" t="str">
        <f>IF(
G344&lt;&gt;"",
(SUMIFS('Renda Variável'!M:M,'Renda Variável'!H:H,G344,'Renda Variável'!J:J,"C")-SUMIFS('Renda Variável'!M:M,'Renda Variável'!H:H,G344,'Renda Variável'!J:J,"V")) *
(VLOOKUP(G344,Tabela1[],2,0) -
(SUMIFS('Renda Variável'!Q:Q,'Renda Variável'!H:H,G344,'Renda Variável'!J:J,"C")/SUMIFS('Renda Variável'!M:M,'Renda Variável'!H:H,G344,'Renda Variável'!J:J,"C"))),"")</f>
        <v/>
      </c>
      <c r="R344" s="16">
        <f t="shared" si="14"/>
        <v>344</v>
      </c>
      <c r="S344" s="16" t="str">
        <f>IFERROR(IF('Renda Fixa'!N374&lt;&gt;"",'Renda Fixa'!N374,""),"")</f>
        <v/>
      </c>
      <c r="T344" s="16" t="str">
        <f>IFERROR(IF((SUMIFS('Renda Fixa'!O:O,'Renda Fixa'!N:N,S344,'Renda Fixa'!I:I,"A")-SUMIFS('Renda Fixa'!O:O,'Renda Fixa'!N:N,S344,'Renda Fixa'!I:I,"R"))=0,"",IF(S344="","",IF(COUNTIF('Renda Fixa'!$N$31:N374,S344)&gt;1,"",R344))),"")</f>
        <v/>
      </c>
      <c r="U344" s="16" t="str">
        <f t="shared" si="13"/>
        <v/>
      </c>
      <c r="V344" s="16" t="str" cm="1">
        <f t="array" ref="V344">IFERROR(INDEX(S:S,U344),"")</f>
        <v/>
      </c>
      <c r="W344" s="16" t="str">
        <f>IF(V344&lt;&gt;"",INDEX('Renda Fixa'!J:J,MATCH(V344,'Renda Fixa'!N:N,0)),"")</f>
        <v/>
      </c>
      <c r="X344" s="17" t="str">
        <f>IF(V344&lt;&gt;"",(SUMIFS('Renda Fixa'!O:O,'Renda Fixa'!N:N,V344,'Renda Fixa'!I:I,"A")-SUMIFS('Renda Fixa'!O:O,'Renda Fixa'!N:N,V344,'Renda Fixa'!I:I,"R"))*VLOOKUP(V344,Tabela2[],2,0),"")</f>
        <v/>
      </c>
      <c r="Y344" s="2" t="str">
        <f>IF(
V344&lt;&gt;"",
(SUMIFS('Renda Fixa'!O:O,'Renda Fixa'!N:N,V344,'Renda Fixa'!I:I,"A")-SUMIFS('Renda Fixa'!O:O,'Renda Fixa'!N:N,V344,'Renda Fixa'!I:I,"R")) *
(VLOOKUP(V344,Tabela2[],2,0) -
(SUMIFS('Renda Fixa'!S:S,'Renda Fixa'!N:N,V344,'Renda Fixa'!I:I,"A")/SUMIFS('Renda Fixa'!O:O,'Renda Fixa'!N:N,V344,'Renda Fixa'!I:I,"A"))),"")</f>
        <v/>
      </c>
    </row>
    <row r="345" spans="3:25" x14ac:dyDescent="0.25">
      <c r="C345" s="16">
        <v>345</v>
      </c>
      <c r="D345" s="16" t="str">
        <f>IFERROR(IF('Renda Variável'!H371&lt;&gt;"",'Renda Variável'!H371,""),"")</f>
        <v/>
      </c>
      <c r="E345" s="16" t="str">
        <f>IFERROR(IF((SUMIFS('Renda Variável'!M:M,'Renda Variável'!H:H,D345,'Renda Variável'!J:J,"C")-SUMIFS('Renda Variável'!M:M,'Renda Variável'!H:H,D345,'Renda Variável'!J:J,"V"))=0,"",IF(D345="","",IF(COUNTIF('Renda Variável'!$H$27:H371,D345)&gt;1,"",C345))),"")</f>
        <v/>
      </c>
      <c r="F345" s="16" t="str">
        <f t="shared" si="12"/>
        <v/>
      </c>
      <c r="G345" s="16" t="str" cm="1">
        <f t="array" ref="G345">IFERROR(INDEX(D:D,F345),"")</f>
        <v/>
      </c>
      <c r="H345" s="16" t="str">
        <f>IF(G345&lt;&gt;"",VLOOKUP(G345,'Renda Variável'!H:I,2,0),"")</f>
        <v/>
      </c>
      <c r="I345" s="17" t="str">
        <f>IF(G345&lt;&gt;"",(SUMIFS('Renda Variável'!M:M,'Renda Variável'!H:H,G345,'Renda Variável'!J:J,"C")-SUMIFS('Renda Variável'!M:M,'Renda Variável'!H:H,G345,'Renda Variável'!J:J,"V"))*VLOOKUP(G345,Tabela1[],2,0),"")</f>
        <v/>
      </c>
      <c r="J345" s="17" t="str">
        <f>IF(
G345&lt;&gt;"",
(SUMIFS('Renda Variável'!M:M,'Renda Variável'!H:H,G345,'Renda Variável'!J:J,"C")-SUMIFS('Renda Variável'!M:M,'Renda Variável'!H:H,G345,'Renda Variável'!J:J,"V")) *
(VLOOKUP(G345,Tabela1[],2,0) -
(SUMIFS('Renda Variável'!Q:Q,'Renda Variável'!H:H,G345,'Renda Variável'!J:J,"C")/SUMIFS('Renda Variável'!M:M,'Renda Variável'!H:H,G345,'Renda Variável'!J:J,"C"))),"")</f>
        <v/>
      </c>
      <c r="R345" s="16">
        <f t="shared" si="14"/>
        <v>345</v>
      </c>
      <c r="S345" s="16" t="str">
        <f>IFERROR(IF('Renda Fixa'!N375&lt;&gt;"",'Renda Fixa'!N375,""),"")</f>
        <v/>
      </c>
      <c r="T345" s="16" t="str">
        <f>IFERROR(IF((SUMIFS('Renda Fixa'!O:O,'Renda Fixa'!N:N,S345,'Renda Fixa'!I:I,"A")-SUMIFS('Renda Fixa'!O:O,'Renda Fixa'!N:N,S345,'Renda Fixa'!I:I,"R"))=0,"",IF(S345="","",IF(COUNTIF('Renda Fixa'!$N$31:N375,S345)&gt;1,"",R345))),"")</f>
        <v/>
      </c>
      <c r="U345" s="16" t="str">
        <f t="shared" si="13"/>
        <v/>
      </c>
      <c r="V345" s="16" t="str" cm="1">
        <f t="array" ref="V345">IFERROR(INDEX(S:S,U345),"")</f>
        <v/>
      </c>
      <c r="W345" s="16" t="str">
        <f>IF(V345&lt;&gt;"",INDEX('Renda Fixa'!J:J,MATCH(V345,'Renda Fixa'!N:N,0)),"")</f>
        <v/>
      </c>
      <c r="X345" s="17" t="str">
        <f>IF(V345&lt;&gt;"",(SUMIFS('Renda Fixa'!O:O,'Renda Fixa'!N:N,V345,'Renda Fixa'!I:I,"A")-SUMIFS('Renda Fixa'!O:O,'Renda Fixa'!N:N,V345,'Renda Fixa'!I:I,"R"))*VLOOKUP(V345,Tabela2[],2,0),"")</f>
        <v/>
      </c>
      <c r="Y345" s="2" t="str">
        <f>IF(
V345&lt;&gt;"",
(SUMIFS('Renda Fixa'!O:O,'Renda Fixa'!N:N,V345,'Renda Fixa'!I:I,"A")-SUMIFS('Renda Fixa'!O:O,'Renda Fixa'!N:N,V345,'Renda Fixa'!I:I,"R")) *
(VLOOKUP(V345,Tabela2[],2,0) -
(SUMIFS('Renda Fixa'!S:S,'Renda Fixa'!N:N,V345,'Renda Fixa'!I:I,"A")/SUMIFS('Renda Fixa'!O:O,'Renda Fixa'!N:N,V345,'Renda Fixa'!I:I,"A"))),"")</f>
        <v/>
      </c>
    </row>
    <row r="346" spans="3:25" x14ac:dyDescent="0.25">
      <c r="C346" s="16">
        <v>346</v>
      </c>
      <c r="D346" s="16" t="str">
        <f>IFERROR(IF('Renda Variável'!H372&lt;&gt;"",'Renda Variável'!H372,""),"")</f>
        <v/>
      </c>
      <c r="E346" s="16" t="str">
        <f>IFERROR(IF((SUMIFS('Renda Variável'!M:M,'Renda Variável'!H:H,D346,'Renda Variável'!J:J,"C")-SUMIFS('Renda Variável'!M:M,'Renda Variável'!H:H,D346,'Renda Variável'!J:J,"V"))=0,"",IF(D346="","",IF(COUNTIF('Renda Variável'!$H$27:H372,D346)&gt;1,"",C346))),"")</f>
        <v/>
      </c>
      <c r="F346" s="16" t="str">
        <f t="shared" si="12"/>
        <v/>
      </c>
      <c r="G346" s="16" t="str" cm="1">
        <f t="array" ref="G346">IFERROR(INDEX(D:D,F346),"")</f>
        <v/>
      </c>
      <c r="H346" s="16" t="str">
        <f>IF(G346&lt;&gt;"",VLOOKUP(G346,'Renda Variável'!H:I,2,0),"")</f>
        <v/>
      </c>
      <c r="I346" s="17" t="str">
        <f>IF(G346&lt;&gt;"",(SUMIFS('Renda Variável'!M:M,'Renda Variável'!H:H,G346,'Renda Variável'!J:J,"C")-SUMIFS('Renda Variável'!M:M,'Renda Variável'!H:H,G346,'Renda Variável'!J:J,"V"))*VLOOKUP(G346,Tabela1[],2,0),"")</f>
        <v/>
      </c>
      <c r="J346" s="17" t="str">
        <f>IF(
G346&lt;&gt;"",
(SUMIFS('Renda Variável'!M:M,'Renda Variável'!H:H,G346,'Renda Variável'!J:J,"C")-SUMIFS('Renda Variável'!M:M,'Renda Variável'!H:H,G346,'Renda Variável'!J:J,"V")) *
(VLOOKUP(G346,Tabela1[],2,0) -
(SUMIFS('Renda Variável'!Q:Q,'Renda Variável'!H:H,G346,'Renda Variável'!J:J,"C")/SUMIFS('Renda Variável'!M:M,'Renda Variável'!H:H,G346,'Renda Variável'!J:J,"C"))),"")</f>
        <v/>
      </c>
      <c r="R346" s="16">
        <f t="shared" si="14"/>
        <v>346</v>
      </c>
      <c r="S346" s="16" t="str">
        <f>IFERROR(IF('Renda Fixa'!N376&lt;&gt;"",'Renda Fixa'!N376,""),"")</f>
        <v/>
      </c>
      <c r="T346" s="16" t="str">
        <f>IFERROR(IF((SUMIFS('Renda Fixa'!O:O,'Renda Fixa'!N:N,S346,'Renda Fixa'!I:I,"A")-SUMIFS('Renda Fixa'!O:O,'Renda Fixa'!N:N,S346,'Renda Fixa'!I:I,"R"))=0,"",IF(S346="","",IF(COUNTIF('Renda Fixa'!$N$31:N376,S346)&gt;1,"",R346))),"")</f>
        <v/>
      </c>
      <c r="U346" s="16" t="str">
        <f t="shared" si="13"/>
        <v/>
      </c>
      <c r="V346" s="16" t="str" cm="1">
        <f t="array" ref="V346">IFERROR(INDEX(S:S,U346),"")</f>
        <v/>
      </c>
      <c r="W346" s="16" t="str">
        <f>IF(V346&lt;&gt;"",INDEX('Renda Fixa'!J:J,MATCH(V346,'Renda Fixa'!N:N,0)),"")</f>
        <v/>
      </c>
      <c r="X346" s="17" t="str">
        <f>IF(V346&lt;&gt;"",(SUMIFS('Renda Fixa'!O:O,'Renda Fixa'!N:N,V346,'Renda Fixa'!I:I,"A")-SUMIFS('Renda Fixa'!O:O,'Renda Fixa'!N:N,V346,'Renda Fixa'!I:I,"R"))*VLOOKUP(V346,Tabela2[],2,0),"")</f>
        <v/>
      </c>
      <c r="Y346" s="2" t="str">
        <f>IF(
V346&lt;&gt;"",
(SUMIFS('Renda Fixa'!O:O,'Renda Fixa'!N:N,V346,'Renda Fixa'!I:I,"A")-SUMIFS('Renda Fixa'!O:O,'Renda Fixa'!N:N,V346,'Renda Fixa'!I:I,"R")) *
(VLOOKUP(V346,Tabela2[],2,0) -
(SUMIFS('Renda Fixa'!S:S,'Renda Fixa'!N:N,V346,'Renda Fixa'!I:I,"A")/SUMIFS('Renda Fixa'!O:O,'Renda Fixa'!N:N,V346,'Renda Fixa'!I:I,"A"))),"")</f>
        <v/>
      </c>
    </row>
    <row r="347" spans="3:25" x14ac:dyDescent="0.25">
      <c r="C347" s="16">
        <v>347</v>
      </c>
      <c r="D347" s="16" t="str">
        <f>IFERROR(IF('Renda Variável'!H373&lt;&gt;"",'Renda Variável'!H373,""),"")</f>
        <v/>
      </c>
      <c r="E347" s="16" t="str">
        <f>IFERROR(IF((SUMIFS('Renda Variável'!M:M,'Renda Variável'!H:H,D347,'Renda Variável'!J:J,"C")-SUMIFS('Renda Variável'!M:M,'Renda Variável'!H:H,D347,'Renda Variável'!J:J,"V"))=0,"",IF(D347="","",IF(COUNTIF('Renda Variável'!$H$27:H373,D347)&gt;1,"",C347))),"")</f>
        <v/>
      </c>
      <c r="F347" s="16" t="str">
        <f t="shared" si="12"/>
        <v/>
      </c>
      <c r="G347" s="16" t="str" cm="1">
        <f t="array" ref="G347">IFERROR(INDEX(D:D,F347),"")</f>
        <v/>
      </c>
      <c r="H347" s="16" t="str">
        <f>IF(G347&lt;&gt;"",VLOOKUP(G347,'Renda Variável'!H:I,2,0),"")</f>
        <v/>
      </c>
      <c r="I347" s="17" t="str">
        <f>IF(G347&lt;&gt;"",(SUMIFS('Renda Variável'!M:M,'Renda Variável'!H:H,G347,'Renda Variável'!J:J,"C")-SUMIFS('Renda Variável'!M:M,'Renda Variável'!H:H,G347,'Renda Variável'!J:J,"V"))*VLOOKUP(G347,Tabela1[],2,0),"")</f>
        <v/>
      </c>
      <c r="J347" s="17" t="str">
        <f>IF(
G347&lt;&gt;"",
(SUMIFS('Renda Variável'!M:M,'Renda Variável'!H:H,G347,'Renda Variável'!J:J,"C")-SUMIFS('Renda Variável'!M:M,'Renda Variável'!H:H,G347,'Renda Variável'!J:J,"V")) *
(VLOOKUP(G347,Tabela1[],2,0) -
(SUMIFS('Renda Variável'!Q:Q,'Renda Variável'!H:H,G347,'Renda Variável'!J:J,"C")/SUMIFS('Renda Variável'!M:M,'Renda Variável'!H:H,G347,'Renda Variável'!J:J,"C"))),"")</f>
        <v/>
      </c>
      <c r="R347" s="16">
        <f t="shared" si="14"/>
        <v>347</v>
      </c>
      <c r="S347" s="16" t="str">
        <f>IFERROR(IF('Renda Fixa'!N377&lt;&gt;"",'Renda Fixa'!N377,""),"")</f>
        <v/>
      </c>
      <c r="T347" s="16" t="str">
        <f>IFERROR(IF((SUMIFS('Renda Fixa'!O:O,'Renda Fixa'!N:N,S347,'Renda Fixa'!I:I,"A")-SUMIFS('Renda Fixa'!O:O,'Renda Fixa'!N:N,S347,'Renda Fixa'!I:I,"R"))=0,"",IF(S347="","",IF(COUNTIF('Renda Fixa'!$N$31:N377,S347)&gt;1,"",R347))),"")</f>
        <v/>
      </c>
      <c r="U347" s="16" t="str">
        <f t="shared" si="13"/>
        <v/>
      </c>
      <c r="V347" s="16" t="str" cm="1">
        <f t="array" ref="V347">IFERROR(INDEX(S:S,U347),"")</f>
        <v/>
      </c>
      <c r="W347" s="16" t="str">
        <f>IF(V347&lt;&gt;"",INDEX('Renda Fixa'!J:J,MATCH(V347,'Renda Fixa'!N:N,0)),"")</f>
        <v/>
      </c>
      <c r="X347" s="17" t="str">
        <f>IF(V347&lt;&gt;"",(SUMIFS('Renda Fixa'!O:O,'Renda Fixa'!N:N,V347,'Renda Fixa'!I:I,"A")-SUMIFS('Renda Fixa'!O:O,'Renda Fixa'!N:N,V347,'Renda Fixa'!I:I,"R"))*VLOOKUP(V347,Tabela2[],2,0),"")</f>
        <v/>
      </c>
      <c r="Y347" s="2" t="str">
        <f>IF(
V347&lt;&gt;"",
(SUMIFS('Renda Fixa'!O:O,'Renda Fixa'!N:N,V347,'Renda Fixa'!I:I,"A")-SUMIFS('Renda Fixa'!O:O,'Renda Fixa'!N:N,V347,'Renda Fixa'!I:I,"R")) *
(VLOOKUP(V347,Tabela2[],2,0) -
(SUMIFS('Renda Fixa'!S:S,'Renda Fixa'!N:N,V347,'Renda Fixa'!I:I,"A")/SUMIFS('Renda Fixa'!O:O,'Renda Fixa'!N:N,V347,'Renda Fixa'!I:I,"A"))),"")</f>
        <v/>
      </c>
    </row>
    <row r="348" spans="3:25" x14ac:dyDescent="0.25">
      <c r="C348" s="16">
        <v>348</v>
      </c>
      <c r="D348" s="16" t="str">
        <f>IFERROR(IF('Renda Variável'!H374&lt;&gt;"",'Renda Variável'!H374,""),"")</f>
        <v/>
      </c>
      <c r="E348" s="16" t="str">
        <f>IFERROR(IF((SUMIFS('Renda Variável'!M:M,'Renda Variável'!H:H,D348,'Renda Variável'!J:J,"C")-SUMIFS('Renda Variável'!M:M,'Renda Variável'!H:H,D348,'Renda Variável'!J:J,"V"))=0,"",IF(D348="","",IF(COUNTIF('Renda Variável'!$H$27:H374,D348)&gt;1,"",C348))),"")</f>
        <v/>
      </c>
      <c r="F348" s="16" t="str">
        <f t="shared" si="12"/>
        <v/>
      </c>
      <c r="G348" s="16" t="str" cm="1">
        <f t="array" ref="G348">IFERROR(INDEX(D:D,F348),"")</f>
        <v/>
      </c>
      <c r="H348" s="16" t="str">
        <f>IF(G348&lt;&gt;"",VLOOKUP(G348,'Renda Variável'!H:I,2,0),"")</f>
        <v/>
      </c>
      <c r="I348" s="17" t="str">
        <f>IF(G348&lt;&gt;"",(SUMIFS('Renda Variável'!M:M,'Renda Variável'!H:H,G348,'Renda Variável'!J:J,"C")-SUMIFS('Renda Variável'!M:M,'Renda Variável'!H:H,G348,'Renda Variável'!J:J,"V"))*VLOOKUP(G348,Tabela1[],2,0),"")</f>
        <v/>
      </c>
      <c r="J348" s="17" t="str">
        <f>IF(
G348&lt;&gt;"",
(SUMIFS('Renda Variável'!M:M,'Renda Variável'!H:H,G348,'Renda Variável'!J:J,"C")-SUMIFS('Renda Variável'!M:M,'Renda Variável'!H:H,G348,'Renda Variável'!J:J,"V")) *
(VLOOKUP(G348,Tabela1[],2,0) -
(SUMIFS('Renda Variável'!Q:Q,'Renda Variável'!H:H,G348,'Renda Variável'!J:J,"C")/SUMIFS('Renda Variável'!M:M,'Renda Variável'!H:H,G348,'Renda Variável'!J:J,"C"))),"")</f>
        <v/>
      </c>
      <c r="R348" s="16">
        <f t="shared" si="14"/>
        <v>348</v>
      </c>
      <c r="S348" s="16" t="str">
        <f>IFERROR(IF('Renda Fixa'!N378&lt;&gt;"",'Renda Fixa'!N378,""),"")</f>
        <v/>
      </c>
      <c r="T348" s="16" t="str">
        <f>IFERROR(IF((SUMIFS('Renda Fixa'!O:O,'Renda Fixa'!N:N,S348,'Renda Fixa'!I:I,"A")-SUMIFS('Renda Fixa'!O:O,'Renda Fixa'!N:N,S348,'Renda Fixa'!I:I,"R"))=0,"",IF(S348="","",IF(COUNTIF('Renda Fixa'!$N$31:N378,S348)&gt;1,"",R348))),"")</f>
        <v/>
      </c>
      <c r="U348" s="16" t="str">
        <f t="shared" si="13"/>
        <v/>
      </c>
      <c r="V348" s="16" t="str" cm="1">
        <f t="array" ref="V348">IFERROR(INDEX(S:S,U348),"")</f>
        <v/>
      </c>
      <c r="W348" s="16" t="str">
        <f>IF(V348&lt;&gt;"",INDEX('Renda Fixa'!J:J,MATCH(V348,'Renda Fixa'!N:N,0)),"")</f>
        <v/>
      </c>
      <c r="X348" s="17" t="str">
        <f>IF(V348&lt;&gt;"",(SUMIFS('Renda Fixa'!O:O,'Renda Fixa'!N:N,V348,'Renda Fixa'!I:I,"A")-SUMIFS('Renda Fixa'!O:O,'Renda Fixa'!N:N,V348,'Renda Fixa'!I:I,"R"))*VLOOKUP(V348,Tabela2[],2,0),"")</f>
        <v/>
      </c>
      <c r="Y348" s="2" t="str">
        <f>IF(
V348&lt;&gt;"",
(SUMIFS('Renda Fixa'!O:O,'Renda Fixa'!N:N,V348,'Renda Fixa'!I:I,"A")-SUMIFS('Renda Fixa'!O:O,'Renda Fixa'!N:N,V348,'Renda Fixa'!I:I,"R")) *
(VLOOKUP(V348,Tabela2[],2,0) -
(SUMIFS('Renda Fixa'!S:S,'Renda Fixa'!N:N,V348,'Renda Fixa'!I:I,"A")/SUMIFS('Renda Fixa'!O:O,'Renda Fixa'!N:N,V348,'Renda Fixa'!I:I,"A"))),"")</f>
        <v/>
      </c>
    </row>
    <row r="349" spans="3:25" x14ac:dyDescent="0.25">
      <c r="C349" s="16">
        <v>349</v>
      </c>
      <c r="D349" s="16" t="str">
        <f>IFERROR(IF('Renda Variável'!H375&lt;&gt;"",'Renda Variável'!H375,""),"")</f>
        <v/>
      </c>
      <c r="E349" s="16" t="str">
        <f>IFERROR(IF((SUMIFS('Renda Variável'!M:M,'Renda Variável'!H:H,D349,'Renda Variável'!J:J,"C")-SUMIFS('Renda Variável'!M:M,'Renda Variável'!H:H,D349,'Renda Variável'!J:J,"V"))=0,"",IF(D349="","",IF(COUNTIF('Renda Variável'!$H$27:H375,D349)&gt;1,"",C349))),"")</f>
        <v/>
      </c>
      <c r="F349" s="16" t="str">
        <f t="shared" si="12"/>
        <v/>
      </c>
      <c r="G349" s="16" t="str" cm="1">
        <f t="array" ref="G349">IFERROR(INDEX(D:D,F349),"")</f>
        <v/>
      </c>
      <c r="H349" s="16" t="str">
        <f>IF(G349&lt;&gt;"",VLOOKUP(G349,'Renda Variável'!H:I,2,0),"")</f>
        <v/>
      </c>
      <c r="I349" s="17" t="str">
        <f>IF(G349&lt;&gt;"",(SUMIFS('Renda Variável'!M:M,'Renda Variável'!H:H,G349,'Renda Variável'!J:J,"C")-SUMIFS('Renda Variável'!M:M,'Renda Variável'!H:H,G349,'Renda Variável'!J:J,"V"))*VLOOKUP(G349,Tabela1[],2,0),"")</f>
        <v/>
      </c>
      <c r="J349" s="17" t="str">
        <f>IF(
G349&lt;&gt;"",
(SUMIFS('Renda Variável'!M:M,'Renda Variável'!H:H,G349,'Renda Variável'!J:J,"C")-SUMIFS('Renda Variável'!M:M,'Renda Variável'!H:H,G349,'Renda Variável'!J:J,"V")) *
(VLOOKUP(G349,Tabela1[],2,0) -
(SUMIFS('Renda Variável'!Q:Q,'Renda Variável'!H:H,G349,'Renda Variável'!J:J,"C")/SUMIFS('Renda Variável'!M:M,'Renda Variável'!H:H,G349,'Renda Variável'!J:J,"C"))),"")</f>
        <v/>
      </c>
      <c r="R349" s="16">
        <f t="shared" si="14"/>
        <v>349</v>
      </c>
      <c r="S349" s="16" t="str">
        <f>IFERROR(IF('Renda Fixa'!N379&lt;&gt;"",'Renda Fixa'!N379,""),"")</f>
        <v/>
      </c>
      <c r="T349" s="16" t="str">
        <f>IFERROR(IF((SUMIFS('Renda Fixa'!O:O,'Renda Fixa'!N:N,S349,'Renda Fixa'!I:I,"A")-SUMIFS('Renda Fixa'!O:O,'Renda Fixa'!N:N,S349,'Renda Fixa'!I:I,"R"))=0,"",IF(S349="","",IF(COUNTIF('Renda Fixa'!$N$31:N379,S349)&gt;1,"",R349))),"")</f>
        <v/>
      </c>
      <c r="U349" s="16" t="str">
        <f t="shared" si="13"/>
        <v/>
      </c>
      <c r="V349" s="16" t="str" cm="1">
        <f t="array" ref="V349">IFERROR(INDEX(S:S,U349),"")</f>
        <v/>
      </c>
      <c r="W349" s="16" t="str">
        <f>IF(V349&lt;&gt;"",INDEX('Renda Fixa'!J:J,MATCH(V349,'Renda Fixa'!N:N,0)),"")</f>
        <v/>
      </c>
      <c r="X349" s="17" t="str">
        <f>IF(V349&lt;&gt;"",(SUMIFS('Renda Fixa'!O:O,'Renda Fixa'!N:N,V349,'Renda Fixa'!I:I,"A")-SUMIFS('Renda Fixa'!O:O,'Renda Fixa'!N:N,V349,'Renda Fixa'!I:I,"R"))*VLOOKUP(V349,Tabela2[],2,0),"")</f>
        <v/>
      </c>
      <c r="Y349" s="2" t="str">
        <f>IF(
V349&lt;&gt;"",
(SUMIFS('Renda Fixa'!O:O,'Renda Fixa'!N:N,V349,'Renda Fixa'!I:I,"A")-SUMIFS('Renda Fixa'!O:O,'Renda Fixa'!N:N,V349,'Renda Fixa'!I:I,"R")) *
(VLOOKUP(V349,Tabela2[],2,0) -
(SUMIFS('Renda Fixa'!S:S,'Renda Fixa'!N:N,V349,'Renda Fixa'!I:I,"A")/SUMIFS('Renda Fixa'!O:O,'Renda Fixa'!N:N,V349,'Renda Fixa'!I:I,"A"))),"")</f>
        <v/>
      </c>
    </row>
    <row r="350" spans="3:25" x14ac:dyDescent="0.25">
      <c r="C350" s="16">
        <v>350</v>
      </c>
      <c r="D350" s="16" t="str">
        <f>IFERROR(IF('Renda Variável'!H376&lt;&gt;"",'Renda Variável'!H376,""),"")</f>
        <v/>
      </c>
      <c r="E350" s="16" t="str">
        <f>IFERROR(IF((SUMIFS('Renda Variável'!M:M,'Renda Variável'!H:H,D350,'Renda Variável'!J:J,"C")-SUMIFS('Renda Variável'!M:M,'Renda Variável'!H:H,D350,'Renda Variável'!J:J,"V"))=0,"",IF(D350="","",IF(COUNTIF('Renda Variável'!$H$27:H376,D350)&gt;1,"",C350))),"")</f>
        <v/>
      </c>
      <c r="F350" s="16" t="str">
        <f t="shared" si="12"/>
        <v/>
      </c>
      <c r="G350" s="16" t="str" cm="1">
        <f t="array" ref="G350">IFERROR(INDEX(D:D,F350),"")</f>
        <v/>
      </c>
      <c r="H350" s="16" t="str">
        <f>IF(G350&lt;&gt;"",VLOOKUP(G350,'Renda Variável'!H:I,2,0),"")</f>
        <v/>
      </c>
      <c r="I350" s="17" t="str">
        <f>IF(G350&lt;&gt;"",(SUMIFS('Renda Variável'!M:M,'Renda Variável'!H:H,G350,'Renda Variável'!J:J,"C")-SUMIFS('Renda Variável'!M:M,'Renda Variável'!H:H,G350,'Renda Variável'!J:J,"V"))*VLOOKUP(G350,Tabela1[],2,0),"")</f>
        <v/>
      </c>
      <c r="J350" s="17" t="str">
        <f>IF(
G350&lt;&gt;"",
(SUMIFS('Renda Variável'!M:M,'Renda Variável'!H:H,G350,'Renda Variável'!J:J,"C")-SUMIFS('Renda Variável'!M:M,'Renda Variável'!H:H,G350,'Renda Variável'!J:J,"V")) *
(VLOOKUP(G350,Tabela1[],2,0) -
(SUMIFS('Renda Variável'!Q:Q,'Renda Variável'!H:H,G350,'Renda Variável'!J:J,"C")/SUMIFS('Renda Variável'!M:M,'Renda Variável'!H:H,G350,'Renda Variável'!J:J,"C"))),"")</f>
        <v/>
      </c>
      <c r="R350" s="16">
        <f t="shared" si="14"/>
        <v>350</v>
      </c>
      <c r="S350" s="16" t="str">
        <f>IFERROR(IF('Renda Fixa'!N380&lt;&gt;"",'Renda Fixa'!N380,""),"")</f>
        <v/>
      </c>
      <c r="T350" s="16" t="str">
        <f>IFERROR(IF((SUMIFS('Renda Fixa'!O:O,'Renda Fixa'!N:N,S350,'Renda Fixa'!I:I,"A")-SUMIFS('Renda Fixa'!O:O,'Renda Fixa'!N:N,S350,'Renda Fixa'!I:I,"R"))=0,"",IF(S350="","",IF(COUNTIF('Renda Fixa'!$N$31:N380,S350)&gt;1,"",R350))),"")</f>
        <v/>
      </c>
      <c r="U350" s="16" t="str">
        <f t="shared" si="13"/>
        <v/>
      </c>
      <c r="V350" s="16" t="str" cm="1">
        <f t="array" ref="V350">IFERROR(INDEX(S:S,U350),"")</f>
        <v/>
      </c>
      <c r="W350" s="16" t="str">
        <f>IF(V350&lt;&gt;"",INDEX('Renda Fixa'!J:J,MATCH(V350,'Renda Fixa'!N:N,0)),"")</f>
        <v/>
      </c>
      <c r="X350" s="17" t="str">
        <f>IF(V350&lt;&gt;"",(SUMIFS('Renda Fixa'!O:O,'Renda Fixa'!N:N,V350,'Renda Fixa'!I:I,"A")-SUMIFS('Renda Fixa'!O:O,'Renda Fixa'!N:N,V350,'Renda Fixa'!I:I,"R"))*VLOOKUP(V350,Tabela2[],2,0),"")</f>
        <v/>
      </c>
      <c r="Y350" s="2" t="str">
        <f>IF(
V350&lt;&gt;"",
(SUMIFS('Renda Fixa'!O:O,'Renda Fixa'!N:N,V350,'Renda Fixa'!I:I,"A")-SUMIFS('Renda Fixa'!O:O,'Renda Fixa'!N:N,V350,'Renda Fixa'!I:I,"R")) *
(VLOOKUP(V350,Tabela2[],2,0) -
(SUMIFS('Renda Fixa'!S:S,'Renda Fixa'!N:N,V350,'Renda Fixa'!I:I,"A")/SUMIFS('Renda Fixa'!O:O,'Renda Fixa'!N:N,V350,'Renda Fixa'!I:I,"A"))),"")</f>
        <v/>
      </c>
    </row>
    <row r="351" spans="3:25" x14ac:dyDescent="0.25">
      <c r="C351" s="16">
        <v>351</v>
      </c>
      <c r="D351" s="16" t="str">
        <f>IFERROR(IF('Renda Variável'!H377&lt;&gt;"",'Renda Variável'!H377,""),"")</f>
        <v/>
      </c>
      <c r="E351" s="16" t="str">
        <f>IFERROR(IF((SUMIFS('Renda Variável'!M:M,'Renda Variável'!H:H,D351,'Renda Variável'!J:J,"C")-SUMIFS('Renda Variável'!M:M,'Renda Variável'!H:H,D351,'Renda Variável'!J:J,"V"))=0,"",IF(D351="","",IF(COUNTIF('Renda Variável'!$H$27:H377,D351)&gt;1,"",C351))),"")</f>
        <v/>
      </c>
      <c r="F351" s="16" t="str">
        <f t="shared" si="12"/>
        <v/>
      </c>
      <c r="G351" s="16" t="str" cm="1">
        <f t="array" ref="G351">IFERROR(INDEX(D:D,F351),"")</f>
        <v/>
      </c>
      <c r="H351" s="16" t="str">
        <f>IF(G351&lt;&gt;"",VLOOKUP(G351,'Renda Variável'!H:I,2,0),"")</f>
        <v/>
      </c>
      <c r="I351" s="17" t="str">
        <f>IF(G351&lt;&gt;"",(SUMIFS('Renda Variável'!M:M,'Renda Variável'!H:H,G351,'Renda Variável'!J:J,"C")-SUMIFS('Renda Variável'!M:M,'Renda Variável'!H:H,G351,'Renda Variável'!J:J,"V"))*VLOOKUP(G351,Tabela1[],2,0),"")</f>
        <v/>
      </c>
      <c r="J351" s="17" t="str">
        <f>IF(
G351&lt;&gt;"",
(SUMIFS('Renda Variável'!M:M,'Renda Variável'!H:H,G351,'Renda Variável'!J:J,"C")-SUMIFS('Renda Variável'!M:M,'Renda Variável'!H:H,G351,'Renda Variável'!J:J,"V")) *
(VLOOKUP(G351,Tabela1[],2,0) -
(SUMIFS('Renda Variável'!Q:Q,'Renda Variável'!H:H,G351,'Renda Variável'!J:J,"C")/SUMIFS('Renda Variável'!M:M,'Renda Variável'!H:H,G351,'Renda Variável'!J:J,"C"))),"")</f>
        <v/>
      </c>
      <c r="R351" s="16">
        <f t="shared" si="14"/>
        <v>351</v>
      </c>
      <c r="S351" s="16" t="str">
        <f>IFERROR(IF('Renda Fixa'!N381&lt;&gt;"",'Renda Fixa'!N381,""),"")</f>
        <v/>
      </c>
      <c r="T351" s="16" t="str">
        <f>IFERROR(IF((SUMIFS('Renda Fixa'!O:O,'Renda Fixa'!N:N,S351,'Renda Fixa'!I:I,"A")-SUMIFS('Renda Fixa'!O:O,'Renda Fixa'!N:N,S351,'Renda Fixa'!I:I,"R"))=0,"",IF(S351="","",IF(COUNTIF('Renda Fixa'!$N$31:N381,S351)&gt;1,"",R351))),"")</f>
        <v/>
      </c>
      <c r="U351" s="16" t="str">
        <f t="shared" si="13"/>
        <v/>
      </c>
      <c r="V351" s="16" t="str" cm="1">
        <f t="array" ref="V351">IFERROR(INDEX(S:S,U351),"")</f>
        <v/>
      </c>
      <c r="W351" s="16" t="str">
        <f>IF(V351&lt;&gt;"",INDEX('Renda Fixa'!J:J,MATCH(V351,'Renda Fixa'!N:N,0)),"")</f>
        <v/>
      </c>
      <c r="X351" s="17" t="str">
        <f>IF(V351&lt;&gt;"",(SUMIFS('Renda Fixa'!O:O,'Renda Fixa'!N:N,V351,'Renda Fixa'!I:I,"A")-SUMIFS('Renda Fixa'!O:O,'Renda Fixa'!N:N,V351,'Renda Fixa'!I:I,"R"))*VLOOKUP(V351,Tabela2[],2,0),"")</f>
        <v/>
      </c>
      <c r="Y351" s="2" t="str">
        <f>IF(
V351&lt;&gt;"",
(SUMIFS('Renda Fixa'!O:O,'Renda Fixa'!N:N,V351,'Renda Fixa'!I:I,"A")-SUMIFS('Renda Fixa'!O:O,'Renda Fixa'!N:N,V351,'Renda Fixa'!I:I,"R")) *
(VLOOKUP(V351,Tabela2[],2,0) -
(SUMIFS('Renda Fixa'!S:S,'Renda Fixa'!N:N,V351,'Renda Fixa'!I:I,"A")/SUMIFS('Renda Fixa'!O:O,'Renda Fixa'!N:N,V351,'Renda Fixa'!I:I,"A"))),"")</f>
        <v/>
      </c>
    </row>
    <row r="352" spans="3:25" x14ac:dyDescent="0.25">
      <c r="C352" s="16">
        <v>352</v>
      </c>
      <c r="D352" s="16" t="str">
        <f>IFERROR(IF('Renda Variável'!H378&lt;&gt;"",'Renda Variável'!H378,""),"")</f>
        <v/>
      </c>
      <c r="E352" s="16" t="str">
        <f>IFERROR(IF((SUMIFS('Renda Variável'!M:M,'Renda Variável'!H:H,D352,'Renda Variável'!J:J,"C")-SUMIFS('Renda Variável'!M:M,'Renda Variável'!H:H,D352,'Renda Variável'!J:J,"V"))=0,"",IF(D352="","",IF(COUNTIF('Renda Variável'!$H$27:H378,D352)&gt;1,"",C352))),"")</f>
        <v/>
      </c>
      <c r="F352" s="16" t="str">
        <f t="shared" si="12"/>
        <v/>
      </c>
      <c r="G352" s="16" t="str" cm="1">
        <f t="array" ref="G352">IFERROR(INDEX(D:D,F352),"")</f>
        <v/>
      </c>
      <c r="H352" s="16" t="str">
        <f>IF(G352&lt;&gt;"",VLOOKUP(G352,'Renda Variável'!H:I,2,0),"")</f>
        <v/>
      </c>
      <c r="I352" s="17" t="str">
        <f>IF(G352&lt;&gt;"",(SUMIFS('Renda Variável'!M:M,'Renda Variável'!H:H,G352,'Renda Variável'!J:J,"C")-SUMIFS('Renda Variável'!M:M,'Renda Variável'!H:H,G352,'Renda Variável'!J:J,"V"))*VLOOKUP(G352,Tabela1[],2,0),"")</f>
        <v/>
      </c>
      <c r="J352" s="17" t="str">
        <f>IF(
G352&lt;&gt;"",
(SUMIFS('Renda Variável'!M:M,'Renda Variável'!H:H,G352,'Renda Variável'!J:J,"C")-SUMIFS('Renda Variável'!M:M,'Renda Variável'!H:H,G352,'Renda Variável'!J:J,"V")) *
(VLOOKUP(G352,Tabela1[],2,0) -
(SUMIFS('Renda Variável'!Q:Q,'Renda Variável'!H:H,G352,'Renda Variável'!J:J,"C")/SUMIFS('Renda Variável'!M:M,'Renda Variável'!H:H,G352,'Renda Variável'!J:J,"C"))),"")</f>
        <v/>
      </c>
      <c r="R352" s="16">
        <f t="shared" si="14"/>
        <v>352</v>
      </c>
      <c r="S352" s="16" t="str">
        <f>IFERROR(IF('Renda Fixa'!N382&lt;&gt;"",'Renda Fixa'!N382,""),"")</f>
        <v/>
      </c>
      <c r="T352" s="16" t="str">
        <f>IFERROR(IF((SUMIFS('Renda Fixa'!O:O,'Renda Fixa'!N:N,S352,'Renda Fixa'!I:I,"A")-SUMIFS('Renda Fixa'!O:O,'Renda Fixa'!N:N,S352,'Renda Fixa'!I:I,"R"))=0,"",IF(S352="","",IF(COUNTIF('Renda Fixa'!$N$31:N382,S352)&gt;1,"",R352))),"")</f>
        <v/>
      </c>
      <c r="U352" s="16" t="str">
        <f t="shared" si="13"/>
        <v/>
      </c>
      <c r="V352" s="16" t="str" cm="1">
        <f t="array" ref="V352">IFERROR(INDEX(S:S,U352),"")</f>
        <v/>
      </c>
      <c r="W352" s="16" t="str">
        <f>IF(V352&lt;&gt;"",INDEX('Renda Fixa'!J:J,MATCH(V352,'Renda Fixa'!N:N,0)),"")</f>
        <v/>
      </c>
      <c r="X352" s="17" t="str">
        <f>IF(V352&lt;&gt;"",(SUMIFS('Renda Fixa'!O:O,'Renda Fixa'!N:N,V352,'Renda Fixa'!I:I,"A")-SUMIFS('Renda Fixa'!O:O,'Renda Fixa'!N:N,V352,'Renda Fixa'!I:I,"R"))*VLOOKUP(V352,Tabela2[],2,0),"")</f>
        <v/>
      </c>
      <c r="Y352" s="2" t="str">
        <f>IF(
V352&lt;&gt;"",
(SUMIFS('Renda Fixa'!O:O,'Renda Fixa'!N:N,V352,'Renda Fixa'!I:I,"A")-SUMIFS('Renda Fixa'!O:O,'Renda Fixa'!N:N,V352,'Renda Fixa'!I:I,"R")) *
(VLOOKUP(V352,Tabela2[],2,0) -
(SUMIFS('Renda Fixa'!S:S,'Renda Fixa'!N:N,V352,'Renda Fixa'!I:I,"A")/SUMIFS('Renda Fixa'!O:O,'Renda Fixa'!N:N,V352,'Renda Fixa'!I:I,"A"))),"")</f>
        <v/>
      </c>
    </row>
    <row r="353" spans="3:25" x14ac:dyDescent="0.25">
      <c r="C353" s="16">
        <v>353</v>
      </c>
      <c r="D353" s="16" t="str">
        <f>IFERROR(IF('Renda Variável'!H379&lt;&gt;"",'Renda Variável'!H379,""),"")</f>
        <v/>
      </c>
      <c r="E353" s="16" t="str">
        <f>IFERROR(IF((SUMIFS('Renda Variável'!M:M,'Renda Variável'!H:H,D353,'Renda Variável'!J:J,"C")-SUMIFS('Renda Variável'!M:M,'Renda Variável'!H:H,D353,'Renda Variável'!J:J,"V"))=0,"",IF(D353="","",IF(COUNTIF('Renda Variável'!$H$27:H379,D353)&gt;1,"",C353))),"")</f>
        <v/>
      </c>
      <c r="F353" s="16" t="str">
        <f t="shared" si="12"/>
        <v/>
      </c>
      <c r="G353" s="16" t="str" cm="1">
        <f t="array" ref="G353">IFERROR(INDEX(D:D,F353),"")</f>
        <v/>
      </c>
      <c r="H353" s="16" t="str">
        <f>IF(G353&lt;&gt;"",VLOOKUP(G353,'Renda Variável'!H:I,2,0),"")</f>
        <v/>
      </c>
      <c r="I353" s="17" t="str">
        <f>IF(G353&lt;&gt;"",(SUMIFS('Renda Variável'!M:M,'Renda Variável'!H:H,G353,'Renda Variável'!J:J,"C")-SUMIFS('Renda Variável'!M:M,'Renda Variável'!H:H,G353,'Renda Variável'!J:J,"V"))*VLOOKUP(G353,Tabela1[],2,0),"")</f>
        <v/>
      </c>
      <c r="J353" s="17" t="str">
        <f>IF(
G353&lt;&gt;"",
(SUMIFS('Renda Variável'!M:M,'Renda Variável'!H:H,G353,'Renda Variável'!J:J,"C")-SUMIFS('Renda Variável'!M:M,'Renda Variável'!H:H,G353,'Renda Variável'!J:J,"V")) *
(VLOOKUP(G353,Tabela1[],2,0) -
(SUMIFS('Renda Variável'!Q:Q,'Renda Variável'!H:H,G353,'Renda Variável'!J:J,"C")/SUMIFS('Renda Variável'!M:M,'Renda Variável'!H:H,G353,'Renda Variável'!J:J,"C"))),"")</f>
        <v/>
      </c>
      <c r="R353" s="16">
        <f t="shared" si="14"/>
        <v>353</v>
      </c>
      <c r="S353" s="16" t="str">
        <f>IFERROR(IF('Renda Fixa'!N383&lt;&gt;"",'Renda Fixa'!N383,""),"")</f>
        <v/>
      </c>
      <c r="T353" s="16" t="str">
        <f>IFERROR(IF((SUMIFS('Renda Fixa'!O:O,'Renda Fixa'!N:N,S353,'Renda Fixa'!I:I,"A")-SUMIFS('Renda Fixa'!O:O,'Renda Fixa'!N:N,S353,'Renda Fixa'!I:I,"R"))=0,"",IF(S353="","",IF(COUNTIF('Renda Fixa'!$N$31:N383,S353)&gt;1,"",R353))),"")</f>
        <v/>
      </c>
      <c r="U353" s="16" t="str">
        <f t="shared" si="13"/>
        <v/>
      </c>
      <c r="V353" s="16" t="str" cm="1">
        <f t="array" ref="V353">IFERROR(INDEX(S:S,U353),"")</f>
        <v/>
      </c>
      <c r="W353" s="16" t="str">
        <f>IF(V353&lt;&gt;"",INDEX('Renda Fixa'!J:J,MATCH(V353,'Renda Fixa'!N:N,0)),"")</f>
        <v/>
      </c>
      <c r="X353" s="17" t="str">
        <f>IF(V353&lt;&gt;"",(SUMIFS('Renda Fixa'!O:O,'Renda Fixa'!N:N,V353,'Renda Fixa'!I:I,"A")-SUMIFS('Renda Fixa'!O:O,'Renda Fixa'!N:N,V353,'Renda Fixa'!I:I,"R"))*VLOOKUP(V353,Tabela2[],2,0),"")</f>
        <v/>
      </c>
      <c r="Y353" s="2" t="str">
        <f>IF(
V353&lt;&gt;"",
(SUMIFS('Renda Fixa'!O:O,'Renda Fixa'!N:N,V353,'Renda Fixa'!I:I,"A")-SUMIFS('Renda Fixa'!O:O,'Renda Fixa'!N:N,V353,'Renda Fixa'!I:I,"R")) *
(VLOOKUP(V353,Tabela2[],2,0) -
(SUMIFS('Renda Fixa'!S:S,'Renda Fixa'!N:N,V353,'Renda Fixa'!I:I,"A")/SUMIFS('Renda Fixa'!O:O,'Renda Fixa'!N:N,V353,'Renda Fixa'!I:I,"A"))),"")</f>
        <v/>
      </c>
    </row>
    <row r="354" spans="3:25" x14ac:dyDescent="0.25">
      <c r="C354" s="16">
        <v>354</v>
      </c>
      <c r="D354" s="16" t="str">
        <f>IFERROR(IF('Renda Variável'!H380&lt;&gt;"",'Renda Variável'!H380,""),"")</f>
        <v/>
      </c>
      <c r="E354" s="16" t="str">
        <f>IFERROR(IF((SUMIFS('Renda Variável'!M:M,'Renda Variável'!H:H,D354,'Renda Variável'!J:J,"C")-SUMIFS('Renda Variável'!M:M,'Renda Variável'!H:H,D354,'Renda Variável'!J:J,"V"))=0,"",IF(D354="","",IF(COUNTIF('Renda Variável'!$H$27:H380,D354)&gt;1,"",C354))),"")</f>
        <v/>
      </c>
      <c r="F354" s="16" t="str">
        <f t="shared" si="12"/>
        <v/>
      </c>
      <c r="G354" s="16" t="str" cm="1">
        <f t="array" ref="G354">IFERROR(INDEX(D:D,F354),"")</f>
        <v/>
      </c>
      <c r="H354" s="16" t="str">
        <f>IF(G354&lt;&gt;"",VLOOKUP(G354,'Renda Variável'!H:I,2,0),"")</f>
        <v/>
      </c>
      <c r="I354" s="17" t="str">
        <f>IF(G354&lt;&gt;"",(SUMIFS('Renda Variável'!M:M,'Renda Variável'!H:H,G354,'Renda Variável'!J:J,"C")-SUMIFS('Renda Variável'!M:M,'Renda Variável'!H:H,G354,'Renda Variável'!J:J,"V"))*VLOOKUP(G354,Tabela1[],2,0),"")</f>
        <v/>
      </c>
      <c r="J354" s="17" t="str">
        <f>IF(
G354&lt;&gt;"",
(SUMIFS('Renda Variável'!M:M,'Renda Variável'!H:H,G354,'Renda Variável'!J:J,"C")-SUMIFS('Renda Variável'!M:M,'Renda Variável'!H:H,G354,'Renda Variável'!J:J,"V")) *
(VLOOKUP(G354,Tabela1[],2,0) -
(SUMIFS('Renda Variável'!Q:Q,'Renda Variável'!H:H,G354,'Renda Variável'!J:J,"C")/SUMIFS('Renda Variável'!M:M,'Renda Variável'!H:H,G354,'Renda Variável'!J:J,"C"))),"")</f>
        <v/>
      </c>
      <c r="R354" s="16">
        <f t="shared" si="14"/>
        <v>354</v>
      </c>
      <c r="S354" s="16" t="str">
        <f>IFERROR(IF('Renda Fixa'!N384&lt;&gt;"",'Renda Fixa'!N384,""),"")</f>
        <v/>
      </c>
      <c r="T354" s="16" t="str">
        <f>IFERROR(IF((SUMIFS('Renda Fixa'!O:O,'Renda Fixa'!N:N,S354,'Renda Fixa'!I:I,"A")-SUMIFS('Renda Fixa'!O:O,'Renda Fixa'!N:N,S354,'Renda Fixa'!I:I,"R"))=0,"",IF(S354="","",IF(COUNTIF('Renda Fixa'!$N$31:N384,S354)&gt;1,"",R354))),"")</f>
        <v/>
      </c>
      <c r="U354" s="16" t="str">
        <f t="shared" si="13"/>
        <v/>
      </c>
      <c r="V354" s="16" t="str" cm="1">
        <f t="array" ref="V354">IFERROR(INDEX(S:S,U354),"")</f>
        <v/>
      </c>
      <c r="W354" s="16" t="str">
        <f>IF(V354&lt;&gt;"",INDEX('Renda Fixa'!J:J,MATCH(V354,'Renda Fixa'!N:N,0)),"")</f>
        <v/>
      </c>
      <c r="X354" s="17" t="str">
        <f>IF(V354&lt;&gt;"",(SUMIFS('Renda Fixa'!O:O,'Renda Fixa'!N:N,V354,'Renda Fixa'!I:I,"A")-SUMIFS('Renda Fixa'!O:O,'Renda Fixa'!N:N,V354,'Renda Fixa'!I:I,"R"))*VLOOKUP(V354,Tabela2[],2,0),"")</f>
        <v/>
      </c>
      <c r="Y354" s="2" t="str">
        <f>IF(
V354&lt;&gt;"",
(SUMIFS('Renda Fixa'!O:O,'Renda Fixa'!N:N,V354,'Renda Fixa'!I:I,"A")-SUMIFS('Renda Fixa'!O:O,'Renda Fixa'!N:N,V354,'Renda Fixa'!I:I,"R")) *
(VLOOKUP(V354,Tabela2[],2,0) -
(SUMIFS('Renda Fixa'!S:S,'Renda Fixa'!N:N,V354,'Renda Fixa'!I:I,"A")/SUMIFS('Renda Fixa'!O:O,'Renda Fixa'!N:N,V354,'Renda Fixa'!I:I,"A"))),"")</f>
        <v/>
      </c>
    </row>
    <row r="355" spans="3:25" x14ac:dyDescent="0.25">
      <c r="C355" s="16">
        <v>355</v>
      </c>
      <c r="D355" s="16" t="str">
        <f>IFERROR(IF('Renda Variável'!H381&lt;&gt;"",'Renda Variável'!H381,""),"")</f>
        <v/>
      </c>
      <c r="E355" s="16" t="str">
        <f>IFERROR(IF((SUMIFS('Renda Variável'!M:M,'Renda Variável'!H:H,D355,'Renda Variável'!J:J,"C")-SUMIFS('Renda Variável'!M:M,'Renda Variável'!H:H,D355,'Renda Variável'!J:J,"V"))=0,"",IF(D355="","",IF(COUNTIF('Renda Variável'!$H$27:H381,D355)&gt;1,"",C355))),"")</f>
        <v/>
      </c>
      <c r="F355" s="16" t="str">
        <f t="shared" si="12"/>
        <v/>
      </c>
      <c r="G355" s="16" t="str" cm="1">
        <f t="array" ref="G355">IFERROR(INDEX(D:D,F355),"")</f>
        <v/>
      </c>
      <c r="H355" s="16" t="str">
        <f>IF(G355&lt;&gt;"",VLOOKUP(G355,'Renda Variável'!H:I,2,0),"")</f>
        <v/>
      </c>
      <c r="I355" s="17" t="str">
        <f>IF(G355&lt;&gt;"",(SUMIFS('Renda Variável'!M:M,'Renda Variável'!H:H,G355,'Renda Variável'!J:J,"C")-SUMIFS('Renda Variável'!M:M,'Renda Variável'!H:H,G355,'Renda Variável'!J:J,"V"))*VLOOKUP(G355,Tabela1[],2,0),"")</f>
        <v/>
      </c>
      <c r="J355" s="17" t="str">
        <f>IF(
G355&lt;&gt;"",
(SUMIFS('Renda Variável'!M:M,'Renda Variável'!H:H,G355,'Renda Variável'!J:J,"C")-SUMIFS('Renda Variável'!M:M,'Renda Variável'!H:H,G355,'Renda Variável'!J:J,"V")) *
(VLOOKUP(G355,Tabela1[],2,0) -
(SUMIFS('Renda Variável'!Q:Q,'Renda Variável'!H:H,G355,'Renda Variável'!J:J,"C")/SUMIFS('Renda Variável'!M:M,'Renda Variável'!H:H,G355,'Renda Variável'!J:J,"C"))),"")</f>
        <v/>
      </c>
      <c r="R355" s="16">
        <f t="shared" si="14"/>
        <v>355</v>
      </c>
      <c r="S355" s="16" t="str">
        <f>IFERROR(IF('Renda Fixa'!N385&lt;&gt;"",'Renda Fixa'!N385,""),"")</f>
        <v/>
      </c>
      <c r="T355" s="16" t="str">
        <f>IFERROR(IF((SUMIFS('Renda Fixa'!O:O,'Renda Fixa'!N:N,S355,'Renda Fixa'!I:I,"A")-SUMIFS('Renda Fixa'!O:O,'Renda Fixa'!N:N,S355,'Renda Fixa'!I:I,"R"))=0,"",IF(S355="","",IF(COUNTIF('Renda Fixa'!$N$31:N385,S355)&gt;1,"",R355))),"")</f>
        <v/>
      </c>
      <c r="U355" s="16" t="str">
        <f t="shared" si="13"/>
        <v/>
      </c>
      <c r="V355" s="16" t="str" cm="1">
        <f t="array" ref="V355">IFERROR(INDEX(S:S,U355),"")</f>
        <v/>
      </c>
      <c r="W355" s="16" t="str">
        <f>IF(V355&lt;&gt;"",INDEX('Renda Fixa'!J:J,MATCH(V355,'Renda Fixa'!N:N,0)),"")</f>
        <v/>
      </c>
      <c r="X355" s="17" t="str">
        <f>IF(V355&lt;&gt;"",(SUMIFS('Renda Fixa'!O:O,'Renda Fixa'!N:N,V355,'Renda Fixa'!I:I,"A")-SUMIFS('Renda Fixa'!O:O,'Renda Fixa'!N:N,V355,'Renda Fixa'!I:I,"R"))*VLOOKUP(V355,Tabela2[],2,0),"")</f>
        <v/>
      </c>
      <c r="Y355" s="2" t="str">
        <f>IF(
V355&lt;&gt;"",
(SUMIFS('Renda Fixa'!O:O,'Renda Fixa'!N:N,V355,'Renda Fixa'!I:I,"A")-SUMIFS('Renda Fixa'!O:O,'Renda Fixa'!N:N,V355,'Renda Fixa'!I:I,"R")) *
(VLOOKUP(V355,Tabela2[],2,0) -
(SUMIFS('Renda Fixa'!S:S,'Renda Fixa'!N:N,V355,'Renda Fixa'!I:I,"A")/SUMIFS('Renda Fixa'!O:O,'Renda Fixa'!N:N,V355,'Renda Fixa'!I:I,"A"))),"")</f>
        <v/>
      </c>
    </row>
    <row r="356" spans="3:25" x14ac:dyDescent="0.25">
      <c r="C356" s="16">
        <v>356</v>
      </c>
      <c r="D356" s="16" t="str">
        <f>IFERROR(IF('Renda Variável'!H382&lt;&gt;"",'Renda Variável'!H382,""),"")</f>
        <v/>
      </c>
      <c r="E356" s="16" t="str">
        <f>IFERROR(IF((SUMIFS('Renda Variável'!M:M,'Renda Variável'!H:H,D356,'Renda Variável'!J:J,"C")-SUMIFS('Renda Variável'!M:M,'Renda Variável'!H:H,D356,'Renda Variável'!J:J,"V"))=0,"",IF(D356="","",IF(COUNTIF('Renda Variável'!$H$27:H382,D356)&gt;1,"",C356))),"")</f>
        <v/>
      </c>
      <c r="F356" s="16" t="str">
        <f t="shared" si="12"/>
        <v/>
      </c>
      <c r="G356" s="16" t="str" cm="1">
        <f t="array" ref="G356">IFERROR(INDEX(D:D,F356),"")</f>
        <v/>
      </c>
      <c r="H356" s="16" t="str">
        <f>IF(G356&lt;&gt;"",VLOOKUP(G356,'Renda Variável'!H:I,2,0),"")</f>
        <v/>
      </c>
      <c r="I356" s="17" t="str">
        <f>IF(G356&lt;&gt;"",(SUMIFS('Renda Variável'!M:M,'Renda Variável'!H:H,G356,'Renda Variável'!J:J,"C")-SUMIFS('Renda Variável'!M:M,'Renda Variável'!H:H,G356,'Renda Variável'!J:J,"V"))*VLOOKUP(G356,Tabela1[],2,0),"")</f>
        <v/>
      </c>
      <c r="J356" s="17" t="str">
        <f>IF(
G356&lt;&gt;"",
(SUMIFS('Renda Variável'!M:M,'Renda Variável'!H:H,G356,'Renda Variável'!J:J,"C")-SUMIFS('Renda Variável'!M:M,'Renda Variável'!H:H,G356,'Renda Variável'!J:J,"V")) *
(VLOOKUP(G356,Tabela1[],2,0) -
(SUMIFS('Renda Variável'!Q:Q,'Renda Variável'!H:H,G356,'Renda Variável'!J:J,"C")/SUMIFS('Renda Variável'!M:M,'Renda Variável'!H:H,G356,'Renda Variável'!J:J,"C"))),"")</f>
        <v/>
      </c>
      <c r="R356" s="16">
        <f t="shared" si="14"/>
        <v>356</v>
      </c>
      <c r="S356" s="16" t="str">
        <f>IFERROR(IF('Renda Fixa'!N386&lt;&gt;"",'Renda Fixa'!N386,""),"")</f>
        <v/>
      </c>
      <c r="T356" s="16" t="str">
        <f>IFERROR(IF((SUMIFS('Renda Fixa'!O:O,'Renda Fixa'!N:N,S356,'Renda Fixa'!I:I,"A")-SUMIFS('Renda Fixa'!O:O,'Renda Fixa'!N:N,S356,'Renda Fixa'!I:I,"R"))=0,"",IF(S356="","",IF(COUNTIF('Renda Fixa'!$N$31:N386,S356)&gt;1,"",R356))),"")</f>
        <v/>
      </c>
      <c r="U356" s="16" t="str">
        <f t="shared" si="13"/>
        <v/>
      </c>
      <c r="V356" s="16" t="str" cm="1">
        <f t="array" ref="V356">IFERROR(INDEX(S:S,U356),"")</f>
        <v/>
      </c>
      <c r="W356" s="16" t="str">
        <f>IF(V356&lt;&gt;"",INDEX('Renda Fixa'!J:J,MATCH(V356,'Renda Fixa'!N:N,0)),"")</f>
        <v/>
      </c>
      <c r="X356" s="17" t="str">
        <f>IF(V356&lt;&gt;"",(SUMIFS('Renda Fixa'!O:O,'Renda Fixa'!N:N,V356,'Renda Fixa'!I:I,"A")-SUMIFS('Renda Fixa'!O:O,'Renda Fixa'!N:N,V356,'Renda Fixa'!I:I,"R"))*VLOOKUP(V356,Tabela2[],2,0),"")</f>
        <v/>
      </c>
      <c r="Y356" s="2" t="str">
        <f>IF(
V356&lt;&gt;"",
(SUMIFS('Renda Fixa'!O:O,'Renda Fixa'!N:N,V356,'Renda Fixa'!I:I,"A")-SUMIFS('Renda Fixa'!O:O,'Renda Fixa'!N:N,V356,'Renda Fixa'!I:I,"R")) *
(VLOOKUP(V356,Tabela2[],2,0) -
(SUMIFS('Renda Fixa'!S:S,'Renda Fixa'!N:N,V356,'Renda Fixa'!I:I,"A")/SUMIFS('Renda Fixa'!O:O,'Renda Fixa'!N:N,V356,'Renda Fixa'!I:I,"A"))),"")</f>
        <v/>
      </c>
    </row>
    <row r="357" spans="3:25" x14ac:dyDescent="0.25">
      <c r="C357" s="16">
        <v>357</v>
      </c>
      <c r="D357" s="16" t="str">
        <f>IFERROR(IF('Renda Variável'!H383&lt;&gt;"",'Renda Variável'!H383,""),"")</f>
        <v/>
      </c>
      <c r="E357" s="16" t="str">
        <f>IFERROR(IF((SUMIFS('Renda Variável'!M:M,'Renda Variável'!H:H,D357,'Renda Variável'!J:J,"C")-SUMIFS('Renda Variável'!M:M,'Renda Variável'!H:H,D357,'Renda Variável'!J:J,"V"))=0,"",IF(D357="","",IF(COUNTIF('Renda Variável'!$H$27:H383,D357)&gt;1,"",C357))),"")</f>
        <v/>
      </c>
      <c r="F357" s="16" t="str">
        <f t="shared" si="12"/>
        <v/>
      </c>
      <c r="G357" s="16" t="str" cm="1">
        <f t="array" ref="G357">IFERROR(INDEX(D:D,F357),"")</f>
        <v/>
      </c>
      <c r="H357" s="16" t="str">
        <f>IF(G357&lt;&gt;"",VLOOKUP(G357,'Renda Variável'!H:I,2,0),"")</f>
        <v/>
      </c>
      <c r="I357" s="17" t="str">
        <f>IF(G357&lt;&gt;"",(SUMIFS('Renda Variável'!M:M,'Renda Variável'!H:H,G357,'Renda Variável'!J:J,"C")-SUMIFS('Renda Variável'!M:M,'Renda Variável'!H:H,G357,'Renda Variável'!J:J,"V"))*VLOOKUP(G357,Tabela1[],2,0),"")</f>
        <v/>
      </c>
      <c r="J357" s="17" t="str">
        <f>IF(
G357&lt;&gt;"",
(SUMIFS('Renda Variável'!M:M,'Renda Variável'!H:H,G357,'Renda Variável'!J:J,"C")-SUMIFS('Renda Variável'!M:M,'Renda Variável'!H:H,G357,'Renda Variável'!J:J,"V")) *
(VLOOKUP(G357,Tabela1[],2,0) -
(SUMIFS('Renda Variável'!Q:Q,'Renda Variável'!H:H,G357,'Renda Variável'!J:J,"C")/SUMIFS('Renda Variável'!M:M,'Renda Variável'!H:H,G357,'Renda Variável'!J:J,"C"))),"")</f>
        <v/>
      </c>
      <c r="R357" s="16">
        <f t="shared" si="14"/>
        <v>357</v>
      </c>
      <c r="S357" s="16" t="str">
        <f>IFERROR(IF('Renda Fixa'!N387&lt;&gt;"",'Renda Fixa'!N387,""),"")</f>
        <v/>
      </c>
      <c r="T357" s="16" t="str">
        <f>IFERROR(IF((SUMIFS('Renda Fixa'!O:O,'Renda Fixa'!N:N,S357,'Renda Fixa'!I:I,"A")-SUMIFS('Renda Fixa'!O:O,'Renda Fixa'!N:N,S357,'Renda Fixa'!I:I,"R"))=0,"",IF(S357="","",IF(COUNTIF('Renda Fixa'!$N$31:N387,S357)&gt;1,"",R357))),"")</f>
        <v/>
      </c>
      <c r="U357" s="16" t="str">
        <f t="shared" si="13"/>
        <v/>
      </c>
      <c r="V357" s="16" t="str" cm="1">
        <f t="array" ref="V357">IFERROR(INDEX(S:S,U357),"")</f>
        <v/>
      </c>
      <c r="W357" s="16" t="str">
        <f>IF(V357&lt;&gt;"",INDEX('Renda Fixa'!J:J,MATCH(V357,'Renda Fixa'!N:N,0)),"")</f>
        <v/>
      </c>
      <c r="X357" s="17" t="str">
        <f>IF(V357&lt;&gt;"",(SUMIFS('Renda Fixa'!O:O,'Renda Fixa'!N:N,V357,'Renda Fixa'!I:I,"A")-SUMIFS('Renda Fixa'!O:O,'Renda Fixa'!N:N,V357,'Renda Fixa'!I:I,"R"))*VLOOKUP(V357,Tabela2[],2,0),"")</f>
        <v/>
      </c>
      <c r="Y357" s="2" t="str">
        <f>IF(
V357&lt;&gt;"",
(SUMIFS('Renda Fixa'!O:O,'Renda Fixa'!N:N,V357,'Renda Fixa'!I:I,"A")-SUMIFS('Renda Fixa'!O:O,'Renda Fixa'!N:N,V357,'Renda Fixa'!I:I,"R")) *
(VLOOKUP(V357,Tabela2[],2,0) -
(SUMIFS('Renda Fixa'!S:S,'Renda Fixa'!N:N,V357,'Renda Fixa'!I:I,"A")/SUMIFS('Renda Fixa'!O:O,'Renda Fixa'!N:N,V357,'Renda Fixa'!I:I,"A"))),"")</f>
        <v/>
      </c>
    </row>
    <row r="358" spans="3:25" x14ac:dyDescent="0.25">
      <c r="C358" s="16">
        <v>358</v>
      </c>
      <c r="D358" s="16" t="str">
        <f>IFERROR(IF('Renda Variável'!H384&lt;&gt;"",'Renda Variável'!H384,""),"")</f>
        <v/>
      </c>
      <c r="E358" s="16" t="str">
        <f>IFERROR(IF((SUMIFS('Renda Variável'!M:M,'Renda Variável'!H:H,D358,'Renda Variável'!J:J,"C")-SUMIFS('Renda Variável'!M:M,'Renda Variável'!H:H,D358,'Renda Variável'!J:J,"V"))=0,"",IF(D358="","",IF(COUNTIF('Renda Variável'!$H$27:H384,D358)&gt;1,"",C358))),"")</f>
        <v/>
      </c>
      <c r="F358" s="16" t="str">
        <f t="shared" si="12"/>
        <v/>
      </c>
      <c r="G358" s="16" t="str" cm="1">
        <f t="array" ref="G358">IFERROR(INDEX(D:D,F358),"")</f>
        <v/>
      </c>
      <c r="H358" s="16" t="str">
        <f>IF(G358&lt;&gt;"",VLOOKUP(G358,'Renda Variável'!H:I,2,0),"")</f>
        <v/>
      </c>
      <c r="I358" s="17" t="str">
        <f>IF(G358&lt;&gt;"",(SUMIFS('Renda Variável'!M:M,'Renda Variável'!H:H,G358,'Renda Variável'!J:J,"C")-SUMIFS('Renda Variável'!M:M,'Renda Variável'!H:H,G358,'Renda Variável'!J:J,"V"))*VLOOKUP(G358,Tabela1[],2,0),"")</f>
        <v/>
      </c>
      <c r="J358" s="17" t="str">
        <f>IF(
G358&lt;&gt;"",
(SUMIFS('Renda Variável'!M:M,'Renda Variável'!H:H,G358,'Renda Variável'!J:J,"C")-SUMIFS('Renda Variável'!M:M,'Renda Variável'!H:H,G358,'Renda Variável'!J:J,"V")) *
(VLOOKUP(G358,Tabela1[],2,0) -
(SUMIFS('Renda Variável'!Q:Q,'Renda Variável'!H:H,G358,'Renda Variável'!J:J,"C")/SUMIFS('Renda Variável'!M:M,'Renda Variável'!H:H,G358,'Renda Variável'!J:J,"C"))),"")</f>
        <v/>
      </c>
      <c r="R358" s="16">
        <f t="shared" si="14"/>
        <v>358</v>
      </c>
      <c r="S358" s="16" t="str">
        <f>IFERROR(IF('Renda Fixa'!N388&lt;&gt;"",'Renda Fixa'!N388,""),"")</f>
        <v/>
      </c>
      <c r="T358" s="16" t="str">
        <f>IFERROR(IF((SUMIFS('Renda Fixa'!O:O,'Renda Fixa'!N:N,S358,'Renda Fixa'!I:I,"A")-SUMIFS('Renda Fixa'!O:O,'Renda Fixa'!N:N,S358,'Renda Fixa'!I:I,"R"))=0,"",IF(S358="","",IF(COUNTIF('Renda Fixa'!$N$31:N388,S358)&gt;1,"",R358))),"")</f>
        <v/>
      </c>
      <c r="U358" s="16" t="str">
        <f t="shared" si="13"/>
        <v/>
      </c>
      <c r="V358" s="16" t="str" cm="1">
        <f t="array" ref="V358">IFERROR(INDEX(S:S,U358),"")</f>
        <v/>
      </c>
      <c r="W358" s="16" t="str">
        <f>IF(V358&lt;&gt;"",INDEX('Renda Fixa'!J:J,MATCH(V358,'Renda Fixa'!N:N,0)),"")</f>
        <v/>
      </c>
      <c r="X358" s="17" t="str">
        <f>IF(V358&lt;&gt;"",(SUMIFS('Renda Fixa'!O:O,'Renda Fixa'!N:N,V358,'Renda Fixa'!I:I,"A")-SUMIFS('Renda Fixa'!O:O,'Renda Fixa'!N:N,V358,'Renda Fixa'!I:I,"R"))*VLOOKUP(V358,Tabela2[],2,0),"")</f>
        <v/>
      </c>
      <c r="Y358" s="2" t="str">
        <f>IF(
V358&lt;&gt;"",
(SUMIFS('Renda Fixa'!O:O,'Renda Fixa'!N:N,V358,'Renda Fixa'!I:I,"A")-SUMIFS('Renda Fixa'!O:O,'Renda Fixa'!N:N,V358,'Renda Fixa'!I:I,"R")) *
(VLOOKUP(V358,Tabela2[],2,0) -
(SUMIFS('Renda Fixa'!S:S,'Renda Fixa'!N:N,V358,'Renda Fixa'!I:I,"A")/SUMIFS('Renda Fixa'!O:O,'Renda Fixa'!N:N,V358,'Renda Fixa'!I:I,"A"))),"")</f>
        <v/>
      </c>
    </row>
    <row r="359" spans="3:25" x14ac:dyDescent="0.25">
      <c r="C359" s="16">
        <v>359</v>
      </c>
      <c r="D359" s="16" t="str">
        <f>IFERROR(IF('Renda Variável'!H385&lt;&gt;"",'Renda Variável'!H385,""),"")</f>
        <v/>
      </c>
      <c r="E359" s="16" t="str">
        <f>IFERROR(IF((SUMIFS('Renda Variável'!M:M,'Renda Variável'!H:H,D359,'Renda Variável'!J:J,"C")-SUMIFS('Renda Variável'!M:M,'Renda Variável'!H:H,D359,'Renda Variável'!J:J,"V"))=0,"",IF(D359="","",IF(COUNTIF('Renda Variável'!$H$27:H385,D359)&gt;1,"",C359))),"")</f>
        <v/>
      </c>
      <c r="F359" s="16" t="str">
        <f t="shared" si="12"/>
        <v/>
      </c>
      <c r="G359" s="16" t="str" cm="1">
        <f t="array" ref="G359">IFERROR(INDEX(D:D,F359),"")</f>
        <v/>
      </c>
      <c r="H359" s="16" t="str">
        <f>IF(G359&lt;&gt;"",VLOOKUP(G359,'Renda Variável'!H:I,2,0),"")</f>
        <v/>
      </c>
      <c r="I359" s="17" t="str">
        <f>IF(G359&lt;&gt;"",(SUMIFS('Renda Variável'!M:M,'Renda Variável'!H:H,G359,'Renda Variável'!J:J,"C")-SUMIFS('Renda Variável'!M:M,'Renda Variável'!H:H,G359,'Renda Variável'!J:J,"V"))*VLOOKUP(G359,Tabela1[],2,0),"")</f>
        <v/>
      </c>
      <c r="J359" s="17" t="str">
        <f>IF(
G359&lt;&gt;"",
(SUMIFS('Renda Variável'!M:M,'Renda Variável'!H:H,G359,'Renda Variável'!J:J,"C")-SUMIFS('Renda Variável'!M:M,'Renda Variável'!H:H,G359,'Renda Variável'!J:J,"V")) *
(VLOOKUP(G359,Tabela1[],2,0) -
(SUMIFS('Renda Variável'!Q:Q,'Renda Variável'!H:H,G359,'Renda Variável'!J:J,"C")/SUMIFS('Renda Variável'!M:M,'Renda Variável'!H:H,G359,'Renda Variável'!J:J,"C"))),"")</f>
        <v/>
      </c>
      <c r="R359" s="16">
        <f t="shared" si="14"/>
        <v>359</v>
      </c>
      <c r="S359" s="16" t="str">
        <f>IFERROR(IF('Renda Fixa'!N389&lt;&gt;"",'Renda Fixa'!N389,""),"")</f>
        <v/>
      </c>
      <c r="T359" s="16" t="str">
        <f>IFERROR(IF((SUMIFS('Renda Fixa'!O:O,'Renda Fixa'!N:N,S359,'Renda Fixa'!I:I,"A")-SUMIFS('Renda Fixa'!O:O,'Renda Fixa'!N:N,S359,'Renda Fixa'!I:I,"R"))=0,"",IF(S359="","",IF(COUNTIF('Renda Fixa'!$N$31:N389,S359)&gt;1,"",R359))),"")</f>
        <v/>
      </c>
      <c r="U359" s="16" t="str">
        <f t="shared" si="13"/>
        <v/>
      </c>
      <c r="V359" s="16" t="str" cm="1">
        <f t="array" ref="V359">IFERROR(INDEX(S:S,U359),"")</f>
        <v/>
      </c>
      <c r="W359" s="16" t="str">
        <f>IF(V359&lt;&gt;"",INDEX('Renda Fixa'!J:J,MATCH(V359,'Renda Fixa'!N:N,0)),"")</f>
        <v/>
      </c>
      <c r="X359" s="17" t="str">
        <f>IF(V359&lt;&gt;"",(SUMIFS('Renda Fixa'!O:O,'Renda Fixa'!N:N,V359,'Renda Fixa'!I:I,"A")-SUMIFS('Renda Fixa'!O:O,'Renda Fixa'!N:N,V359,'Renda Fixa'!I:I,"R"))*VLOOKUP(V359,Tabela2[],2,0),"")</f>
        <v/>
      </c>
      <c r="Y359" s="2" t="str">
        <f>IF(
V359&lt;&gt;"",
(SUMIFS('Renda Fixa'!O:O,'Renda Fixa'!N:N,V359,'Renda Fixa'!I:I,"A")-SUMIFS('Renda Fixa'!O:O,'Renda Fixa'!N:N,V359,'Renda Fixa'!I:I,"R")) *
(VLOOKUP(V359,Tabela2[],2,0) -
(SUMIFS('Renda Fixa'!S:S,'Renda Fixa'!N:N,V359,'Renda Fixa'!I:I,"A")/SUMIFS('Renda Fixa'!O:O,'Renda Fixa'!N:N,V359,'Renda Fixa'!I:I,"A"))),"")</f>
        <v/>
      </c>
    </row>
    <row r="360" spans="3:25" x14ac:dyDescent="0.25">
      <c r="C360" s="16">
        <v>360</v>
      </c>
      <c r="D360" s="16" t="str">
        <f>IFERROR(IF('Renda Variável'!H386&lt;&gt;"",'Renda Variável'!H386,""),"")</f>
        <v/>
      </c>
      <c r="E360" s="16" t="str">
        <f>IFERROR(IF((SUMIFS('Renda Variável'!M:M,'Renda Variável'!H:H,D360,'Renda Variável'!J:J,"C")-SUMIFS('Renda Variável'!M:M,'Renda Variável'!H:H,D360,'Renda Variável'!J:J,"V"))=0,"",IF(D360="","",IF(COUNTIF('Renda Variável'!$H$27:H386,D360)&gt;1,"",C360))),"")</f>
        <v/>
      </c>
      <c r="F360" s="16" t="str">
        <f t="shared" si="12"/>
        <v/>
      </c>
      <c r="G360" s="16" t="str" cm="1">
        <f t="array" ref="G360">IFERROR(INDEX(D:D,F360),"")</f>
        <v/>
      </c>
      <c r="H360" s="16" t="str">
        <f>IF(G360&lt;&gt;"",VLOOKUP(G360,'Renda Variável'!H:I,2,0),"")</f>
        <v/>
      </c>
      <c r="I360" s="17" t="str">
        <f>IF(G360&lt;&gt;"",(SUMIFS('Renda Variável'!M:M,'Renda Variável'!H:H,G360,'Renda Variável'!J:J,"C")-SUMIFS('Renda Variável'!M:M,'Renda Variável'!H:H,G360,'Renda Variável'!J:J,"V"))*VLOOKUP(G360,Tabela1[],2,0),"")</f>
        <v/>
      </c>
      <c r="J360" s="17" t="str">
        <f>IF(
G360&lt;&gt;"",
(SUMIFS('Renda Variável'!M:M,'Renda Variável'!H:H,G360,'Renda Variável'!J:J,"C")-SUMIFS('Renda Variável'!M:M,'Renda Variável'!H:H,G360,'Renda Variável'!J:J,"V")) *
(VLOOKUP(G360,Tabela1[],2,0) -
(SUMIFS('Renda Variável'!Q:Q,'Renda Variável'!H:H,G360,'Renda Variável'!J:J,"C")/SUMIFS('Renda Variável'!M:M,'Renda Variável'!H:H,G360,'Renda Variável'!J:J,"C"))),"")</f>
        <v/>
      </c>
      <c r="R360" s="16">
        <f t="shared" si="14"/>
        <v>360</v>
      </c>
      <c r="S360" s="16" t="str">
        <f>IFERROR(IF('Renda Fixa'!N390&lt;&gt;"",'Renda Fixa'!N390,""),"")</f>
        <v/>
      </c>
      <c r="T360" s="16" t="str">
        <f>IFERROR(IF((SUMIFS('Renda Fixa'!O:O,'Renda Fixa'!N:N,S360,'Renda Fixa'!I:I,"A")-SUMIFS('Renda Fixa'!O:O,'Renda Fixa'!N:N,S360,'Renda Fixa'!I:I,"R"))=0,"",IF(S360="","",IF(COUNTIF('Renda Fixa'!$N$31:N390,S360)&gt;1,"",R360))),"")</f>
        <v/>
      </c>
      <c r="U360" s="16" t="str">
        <f t="shared" si="13"/>
        <v/>
      </c>
      <c r="V360" s="16" t="str" cm="1">
        <f t="array" ref="V360">IFERROR(INDEX(S:S,U360),"")</f>
        <v/>
      </c>
      <c r="W360" s="16" t="str">
        <f>IF(V360&lt;&gt;"",INDEX('Renda Fixa'!J:J,MATCH(V360,'Renda Fixa'!N:N,0)),"")</f>
        <v/>
      </c>
      <c r="X360" s="17" t="str">
        <f>IF(V360&lt;&gt;"",(SUMIFS('Renda Fixa'!O:O,'Renda Fixa'!N:N,V360,'Renda Fixa'!I:I,"A")-SUMIFS('Renda Fixa'!O:O,'Renda Fixa'!N:N,V360,'Renda Fixa'!I:I,"R"))*VLOOKUP(V360,Tabela2[],2,0),"")</f>
        <v/>
      </c>
      <c r="Y360" s="2" t="str">
        <f>IF(
V360&lt;&gt;"",
(SUMIFS('Renda Fixa'!O:O,'Renda Fixa'!N:N,V360,'Renda Fixa'!I:I,"A")-SUMIFS('Renda Fixa'!O:O,'Renda Fixa'!N:N,V360,'Renda Fixa'!I:I,"R")) *
(VLOOKUP(V360,Tabela2[],2,0) -
(SUMIFS('Renda Fixa'!S:S,'Renda Fixa'!N:N,V360,'Renda Fixa'!I:I,"A")/SUMIFS('Renda Fixa'!O:O,'Renda Fixa'!N:N,V360,'Renda Fixa'!I:I,"A"))),"")</f>
        <v/>
      </c>
    </row>
    <row r="361" spans="3:25" x14ac:dyDescent="0.25">
      <c r="C361" s="16">
        <v>361</v>
      </c>
      <c r="D361" s="16" t="str">
        <f>IFERROR(IF('Renda Variável'!H387&lt;&gt;"",'Renda Variável'!H387,""),"")</f>
        <v/>
      </c>
      <c r="E361" s="16" t="str">
        <f>IFERROR(IF((SUMIFS('Renda Variável'!M:M,'Renda Variável'!H:H,D361,'Renda Variável'!J:J,"C")-SUMIFS('Renda Variável'!M:M,'Renda Variável'!H:H,D361,'Renda Variável'!J:J,"V"))=0,"",IF(D361="","",IF(COUNTIF('Renda Variável'!$H$27:H387,D361)&gt;1,"",C361))),"")</f>
        <v/>
      </c>
      <c r="F361" s="16" t="str">
        <f t="shared" si="12"/>
        <v/>
      </c>
      <c r="G361" s="16" t="str" cm="1">
        <f t="array" ref="G361">IFERROR(INDEX(D:D,F361),"")</f>
        <v/>
      </c>
      <c r="H361" s="16" t="str">
        <f>IF(G361&lt;&gt;"",VLOOKUP(G361,'Renda Variável'!H:I,2,0),"")</f>
        <v/>
      </c>
      <c r="I361" s="17" t="str">
        <f>IF(G361&lt;&gt;"",(SUMIFS('Renda Variável'!M:M,'Renda Variável'!H:H,G361,'Renda Variável'!J:J,"C")-SUMIFS('Renda Variável'!M:M,'Renda Variável'!H:H,G361,'Renda Variável'!J:J,"V"))*VLOOKUP(G361,Tabela1[],2,0),"")</f>
        <v/>
      </c>
      <c r="J361" s="17" t="str">
        <f>IF(
G361&lt;&gt;"",
(SUMIFS('Renda Variável'!M:M,'Renda Variável'!H:H,G361,'Renda Variável'!J:J,"C")-SUMIFS('Renda Variável'!M:M,'Renda Variável'!H:H,G361,'Renda Variável'!J:J,"V")) *
(VLOOKUP(G361,Tabela1[],2,0) -
(SUMIFS('Renda Variável'!Q:Q,'Renda Variável'!H:H,G361,'Renda Variável'!J:J,"C")/SUMIFS('Renda Variável'!M:M,'Renda Variável'!H:H,G361,'Renda Variável'!J:J,"C"))),"")</f>
        <v/>
      </c>
      <c r="R361" s="16">
        <f t="shared" si="14"/>
        <v>361</v>
      </c>
      <c r="S361" s="16" t="str">
        <f>IFERROR(IF('Renda Fixa'!N391&lt;&gt;"",'Renda Fixa'!N391,""),"")</f>
        <v/>
      </c>
      <c r="T361" s="16" t="str">
        <f>IFERROR(IF((SUMIFS('Renda Fixa'!O:O,'Renda Fixa'!N:N,S361,'Renda Fixa'!I:I,"A")-SUMIFS('Renda Fixa'!O:O,'Renda Fixa'!N:N,S361,'Renda Fixa'!I:I,"R"))=0,"",IF(S361="","",IF(COUNTIF('Renda Fixa'!$N$31:N391,S361)&gt;1,"",R361))),"")</f>
        <v/>
      </c>
      <c r="U361" s="16" t="str">
        <f t="shared" si="13"/>
        <v/>
      </c>
      <c r="V361" s="16" t="str" cm="1">
        <f t="array" ref="V361">IFERROR(INDEX(S:S,U361),"")</f>
        <v/>
      </c>
      <c r="W361" s="16" t="str">
        <f>IF(V361&lt;&gt;"",INDEX('Renda Fixa'!J:J,MATCH(V361,'Renda Fixa'!N:N,0)),"")</f>
        <v/>
      </c>
      <c r="X361" s="17" t="str">
        <f>IF(V361&lt;&gt;"",(SUMIFS('Renda Fixa'!O:O,'Renda Fixa'!N:N,V361,'Renda Fixa'!I:I,"A")-SUMIFS('Renda Fixa'!O:O,'Renda Fixa'!N:N,V361,'Renda Fixa'!I:I,"R"))*VLOOKUP(V361,Tabela2[],2,0),"")</f>
        <v/>
      </c>
      <c r="Y361" s="2" t="str">
        <f>IF(
V361&lt;&gt;"",
(SUMIFS('Renda Fixa'!O:O,'Renda Fixa'!N:N,V361,'Renda Fixa'!I:I,"A")-SUMIFS('Renda Fixa'!O:O,'Renda Fixa'!N:N,V361,'Renda Fixa'!I:I,"R")) *
(VLOOKUP(V361,Tabela2[],2,0) -
(SUMIFS('Renda Fixa'!S:S,'Renda Fixa'!N:N,V361,'Renda Fixa'!I:I,"A")/SUMIFS('Renda Fixa'!O:O,'Renda Fixa'!N:N,V361,'Renda Fixa'!I:I,"A"))),"")</f>
        <v/>
      </c>
    </row>
    <row r="362" spans="3:25" x14ac:dyDescent="0.25">
      <c r="C362" s="16">
        <v>362</v>
      </c>
      <c r="D362" s="16" t="str">
        <f>IFERROR(IF('Renda Variável'!H388&lt;&gt;"",'Renda Variável'!H388,""),"")</f>
        <v/>
      </c>
      <c r="E362" s="16" t="str">
        <f>IFERROR(IF((SUMIFS('Renda Variável'!M:M,'Renda Variável'!H:H,D362,'Renda Variável'!J:J,"C")-SUMIFS('Renda Variável'!M:M,'Renda Variável'!H:H,D362,'Renda Variável'!J:J,"V"))=0,"",IF(D362="","",IF(COUNTIF('Renda Variável'!$H$27:H388,D362)&gt;1,"",C362))),"")</f>
        <v/>
      </c>
      <c r="F362" s="16" t="str">
        <f t="shared" si="12"/>
        <v/>
      </c>
      <c r="G362" s="16" t="str" cm="1">
        <f t="array" ref="G362">IFERROR(INDEX(D:D,F362),"")</f>
        <v/>
      </c>
      <c r="H362" s="16" t="str">
        <f>IF(G362&lt;&gt;"",VLOOKUP(G362,'Renda Variável'!H:I,2,0),"")</f>
        <v/>
      </c>
      <c r="I362" s="17" t="str">
        <f>IF(G362&lt;&gt;"",(SUMIFS('Renda Variável'!M:M,'Renda Variável'!H:H,G362,'Renda Variável'!J:J,"C")-SUMIFS('Renda Variável'!M:M,'Renda Variável'!H:H,G362,'Renda Variável'!J:J,"V"))*VLOOKUP(G362,Tabela1[],2,0),"")</f>
        <v/>
      </c>
      <c r="J362" s="17" t="str">
        <f>IF(
G362&lt;&gt;"",
(SUMIFS('Renda Variável'!M:M,'Renda Variável'!H:H,G362,'Renda Variável'!J:J,"C")-SUMIFS('Renda Variável'!M:M,'Renda Variável'!H:H,G362,'Renda Variável'!J:J,"V")) *
(VLOOKUP(G362,Tabela1[],2,0) -
(SUMIFS('Renda Variável'!Q:Q,'Renda Variável'!H:H,G362,'Renda Variável'!J:J,"C")/SUMIFS('Renda Variável'!M:M,'Renda Variável'!H:H,G362,'Renda Variável'!J:J,"C"))),"")</f>
        <v/>
      </c>
      <c r="R362" s="16">
        <f t="shared" si="14"/>
        <v>362</v>
      </c>
      <c r="S362" s="16" t="str">
        <f>IFERROR(IF('Renda Fixa'!N392&lt;&gt;"",'Renda Fixa'!N392,""),"")</f>
        <v/>
      </c>
      <c r="T362" s="16" t="str">
        <f>IFERROR(IF((SUMIFS('Renda Fixa'!O:O,'Renda Fixa'!N:N,S362,'Renda Fixa'!I:I,"A")-SUMIFS('Renda Fixa'!O:O,'Renda Fixa'!N:N,S362,'Renda Fixa'!I:I,"R"))=0,"",IF(S362="","",IF(COUNTIF('Renda Fixa'!$N$31:N392,S362)&gt;1,"",R362))),"")</f>
        <v/>
      </c>
      <c r="U362" s="16" t="str">
        <f t="shared" si="13"/>
        <v/>
      </c>
      <c r="V362" s="16" t="str" cm="1">
        <f t="array" ref="V362">IFERROR(INDEX(S:S,U362),"")</f>
        <v/>
      </c>
      <c r="W362" s="16" t="str">
        <f>IF(V362&lt;&gt;"",INDEX('Renda Fixa'!J:J,MATCH(V362,'Renda Fixa'!N:N,0)),"")</f>
        <v/>
      </c>
      <c r="X362" s="17" t="str">
        <f>IF(V362&lt;&gt;"",(SUMIFS('Renda Fixa'!O:O,'Renda Fixa'!N:N,V362,'Renda Fixa'!I:I,"A")-SUMIFS('Renda Fixa'!O:O,'Renda Fixa'!N:N,V362,'Renda Fixa'!I:I,"R"))*VLOOKUP(V362,Tabela2[],2,0),"")</f>
        <v/>
      </c>
      <c r="Y362" s="2" t="str">
        <f>IF(
V362&lt;&gt;"",
(SUMIFS('Renda Fixa'!O:O,'Renda Fixa'!N:N,V362,'Renda Fixa'!I:I,"A")-SUMIFS('Renda Fixa'!O:O,'Renda Fixa'!N:N,V362,'Renda Fixa'!I:I,"R")) *
(VLOOKUP(V362,Tabela2[],2,0) -
(SUMIFS('Renda Fixa'!S:S,'Renda Fixa'!N:N,V362,'Renda Fixa'!I:I,"A")/SUMIFS('Renda Fixa'!O:O,'Renda Fixa'!N:N,V362,'Renda Fixa'!I:I,"A"))),"")</f>
        <v/>
      </c>
    </row>
    <row r="363" spans="3:25" x14ac:dyDescent="0.25">
      <c r="C363" s="16">
        <v>363</v>
      </c>
      <c r="D363" s="16" t="str">
        <f>IFERROR(IF('Renda Variável'!H389&lt;&gt;"",'Renda Variável'!H389,""),"")</f>
        <v/>
      </c>
      <c r="E363" s="16" t="str">
        <f>IFERROR(IF((SUMIFS('Renda Variável'!M:M,'Renda Variável'!H:H,D363,'Renda Variável'!J:J,"C")-SUMIFS('Renda Variável'!M:M,'Renda Variável'!H:H,D363,'Renda Variável'!J:J,"V"))=0,"",IF(D363="","",IF(COUNTIF('Renda Variável'!$H$27:H389,D363)&gt;1,"",C363))),"")</f>
        <v/>
      </c>
      <c r="F363" s="16" t="str">
        <f t="shared" si="12"/>
        <v/>
      </c>
      <c r="G363" s="16" t="str" cm="1">
        <f t="array" ref="G363">IFERROR(INDEX(D:D,F363),"")</f>
        <v/>
      </c>
      <c r="H363" s="16" t="str">
        <f>IF(G363&lt;&gt;"",VLOOKUP(G363,'Renda Variável'!H:I,2,0),"")</f>
        <v/>
      </c>
      <c r="I363" s="17" t="str">
        <f>IF(G363&lt;&gt;"",(SUMIFS('Renda Variável'!M:M,'Renda Variável'!H:H,G363,'Renda Variável'!J:J,"C")-SUMIFS('Renda Variável'!M:M,'Renda Variável'!H:H,G363,'Renda Variável'!J:J,"V"))*VLOOKUP(G363,Tabela1[],2,0),"")</f>
        <v/>
      </c>
      <c r="J363" s="17" t="str">
        <f>IF(
G363&lt;&gt;"",
(SUMIFS('Renda Variável'!M:M,'Renda Variável'!H:H,G363,'Renda Variável'!J:J,"C")-SUMIFS('Renda Variável'!M:M,'Renda Variável'!H:H,G363,'Renda Variável'!J:J,"V")) *
(VLOOKUP(G363,Tabela1[],2,0) -
(SUMIFS('Renda Variável'!Q:Q,'Renda Variável'!H:H,G363,'Renda Variável'!J:J,"C")/SUMIFS('Renda Variável'!M:M,'Renda Variável'!H:H,G363,'Renda Variável'!J:J,"C"))),"")</f>
        <v/>
      </c>
      <c r="R363" s="16">
        <f t="shared" si="14"/>
        <v>363</v>
      </c>
      <c r="S363" s="16" t="str">
        <f>IFERROR(IF('Renda Fixa'!N393&lt;&gt;"",'Renda Fixa'!N393,""),"")</f>
        <v/>
      </c>
      <c r="T363" s="16" t="str">
        <f>IFERROR(IF((SUMIFS('Renda Fixa'!O:O,'Renda Fixa'!N:N,S363,'Renda Fixa'!I:I,"A")-SUMIFS('Renda Fixa'!O:O,'Renda Fixa'!N:N,S363,'Renda Fixa'!I:I,"R"))=0,"",IF(S363="","",IF(COUNTIF('Renda Fixa'!$N$31:N393,S363)&gt;1,"",R363))),"")</f>
        <v/>
      </c>
      <c r="U363" s="16" t="str">
        <f t="shared" si="13"/>
        <v/>
      </c>
      <c r="V363" s="16" t="str" cm="1">
        <f t="array" ref="V363">IFERROR(INDEX(S:S,U363),"")</f>
        <v/>
      </c>
      <c r="W363" s="16" t="str">
        <f>IF(V363&lt;&gt;"",INDEX('Renda Fixa'!J:J,MATCH(V363,'Renda Fixa'!N:N,0)),"")</f>
        <v/>
      </c>
      <c r="X363" s="17" t="str">
        <f>IF(V363&lt;&gt;"",(SUMIFS('Renda Fixa'!O:O,'Renda Fixa'!N:N,V363,'Renda Fixa'!I:I,"A")-SUMIFS('Renda Fixa'!O:O,'Renda Fixa'!N:N,V363,'Renda Fixa'!I:I,"R"))*VLOOKUP(V363,Tabela2[],2,0),"")</f>
        <v/>
      </c>
      <c r="Y363" s="2" t="str">
        <f>IF(
V363&lt;&gt;"",
(SUMIFS('Renda Fixa'!O:O,'Renda Fixa'!N:N,V363,'Renda Fixa'!I:I,"A")-SUMIFS('Renda Fixa'!O:O,'Renda Fixa'!N:N,V363,'Renda Fixa'!I:I,"R")) *
(VLOOKUP(V363,Tabela2[],2,0) -
(SUMIFS('Renda Fixa'!S:S,'Renda Fixa'!N:N,V363,'Renda Fixa'!I:I,"A")/SUMIFS('Renda Fixa'!O:O,'Renda Fixa'!N:N,V363,'Renda Fixa'!I:I,"A"))),"")</f>
        <v/>
      </c>
    </row>
    <row r="364" spans="3:25" x14ac:dyDescent="0.25">
      <c r="C364" s="16">
        <v>364</v>
      </c>
      <c r="D364" s="16" t="str">
        <f>IFERROR(IF('Renda Variável'!H390&lt;&gt;"",'Renda Variável'!H390,""),"")</f>
        <v/>
      </c>
      <c r="E364" s="16" t="str">
        <f>IFERROR(IF((SUMIFS('Renda Variável'!M:M,'Renda Variável'!H:H,D364,'Renda Variável'!J:J,"C")-SUMIFS('Renda Variável'!M:M,'Renda Variável'!H:H,D364,'Renda Variável'!J:J,"V"))=0,"",IF(D364="","",IF(COUNTIF('Renda Variável'!$H$27:H390,D364)&gt;1,"",C364))),"")</f>
        <v/>
      </c>
      <c r="F364" s="16" t="str">
        <f t="shared" si="12"/>
        <v/>
      </c>
      <c r="G364" s="16" t="str" cm="1">
        <f t="array" ref="G364">IFERROR(INDEX(D:D,F364),"")</f>
        <v/>
      </c>
      <c r="H364" s="16" t="str">
        <f>IF(G364&lt;&gt;"",VLOOKUP(G364,'Renda Variável'!H:I,2,0),"")</f>
        <v/>
      </c>
      <c r="I364" s="17" t="str">
        <f>IF(G364&lt;&gt;"",(SUMIFS('Renda Variável'!M:M,'Renda Variável'!H:H,G364,'Renda Variável'!J:J,"C")-SUMIFS('Renda Variável'!M:M,'Renda Variável'!H:H,G364,'Renda Variável'!J:J,"V"))*VLOOKUP(G364,Tabela1[],2,0),"")</f>
        <v/>
      </c>
      <c r="J364" s="17" t="str">
        <f>IF(
G364&lt;&gt;"",
(SUMIFS('Renda Variável'!M:M,'Renda Variável'!H:H,G364,'Renda Variável'!J:J,"C")-SUMIFS('Renda Variável'!M:M,'Renda Variável'!H:H,G364,'Renda Variável'!J:J,"V")) *
(VLOOKUP(G364,Tabela1[],2,0) -
(SUMIFS('Renda Variável'!Q:Q,'Renda Variável'!H:H,G364,'Renda Variável'!J:J,"C")/SUMIFS('Renda Variável'!M:M,'Renda Variável'!H:H,G364,'Renda Variável'!J:J,"C"))),"")</f>
        <v/>
      </c>
      <c r="R364" s="16">
        <f t="shared" si="14"/>
        <v>364</v>
      </c>
      <c r="S364" s="16" t="str">
        <f>IFERROR(IF('Renda Fixa'!N394&lt;&gt;"",'Renda Fixa'!N394,""),"")</f>
        <v/>
      </c>
      <c r="T364" s="16" t="str">
        <f>IFERROR(IF((SUMIFS('Renda Fixa'!O:O,'Renda Fixa'!N:N,S364,'Renda Fixa'!I:I,"A")-SUMIFS('Renda Fixa'!O:O,'Renda Fixa'!N:N,S364,'Renda Fixa'!I:I,"R"))=0,"",IF(S364="","",IF(COUNTIF('Renda Fixa'!$N$31:N394,S364)&gt;1,"",R364))),"")</f>
        <v/>
      </c>
      <c r="U364" s="16" t="str">
        <f t="shared" si="13"/>
        <v/>
      </c>
      <c r="V364" s="16" t="str" cm="1">
        <f t="array" ref="V364">IFERROR(INDEX(S:S,U364),"")</f>
        <v/>
      </c>
      <c r="W364" s="16" t="str">
        <f>IF(V364&lt;&gt;"",INDEX('Renda Fixa'!J:J,MATCH(V364,'Renda Fixa'!N:N,0)),"")</f>
        <v/>
      </c>
      <c r="X364" s="17" t="str">
        <f>IF(V364&lt;&gt;"",(SUMIFS('Renda Fixa'!O:O,'Renda Fixa'!N:N,V364,'Renda Fixa'!I:I,"A")-SUMIFS('Renda Fixa'!O:O,'Renda Fixa'!N:N,V364,'Renda Fixa'!I:I,"R"))*VLOOKUP(V364,Tabela2[],2,0),"")</f>
        <v/>
      </c>
      <c r="Y364" s="2" t="str">
        <f>IF(
V364&lt;&gt;"",
(SUMIFS('Renda Fixa'!O:O,'Renda Fixa'!N:N,V364,'Renda Fixa'!I:I,"A")-SUMIFS('Renda Fixa'!O:O,'Renda Fixa'!N:N,V364,'Renda Fixa'!I:I,"R")) *
(VLOOKUP(V364,Tabela2[],2,0) -
(SUMIFS('Renda Fixa'!S:S,'Renda Fixa'!N:N,V364,'Renda Fixa'!I:I,"A")/SUMIFS('Renda Fixa'!O:O,'Renda Fixa'!N:N,V364,'Renda Fixa'!I:I,"A"))),"")</f>
        <v/>
      </c>
    </row>
    <row r="365" spans="3:25" x14ac:dyDescent="0.25">
      <c r="C365" s="16">
        <v>365</v>
      </c>
      <c r="D365" s="16" t="str">
        <f>IFERROR(IF('Renda Variável'!H391&lt;&gt;"",'Renda Variável'!H391,""),"")</f>
        <v/>
      </c>
      <c r="E365" s="16" t="str">
        <f>IFERROR(IF((SUMIFS('Renda Variável'!M:M,'Renda Variável'!H:H,D365,'Renda Variável'!J:J,"C")-SUMIFS('Renda Variável'!M:M,'Renda Variável'!H:H,D365,'Renda Variável'!J:J,"V"))=0,"",IF(D365="","",IF(COUNTIF('Renda Variável'!$H$27:H391,D365)&gt;1,"",C365))),"")</f>
        <v/>
      </c>
      <c r="F365" s="16" t="str">
        <f t="shared" si="12"/>
        <v/>
      </c>
      <c r="G365" s="16" t="str" cm="1">
        <f t="array" ref="G365">IFERROR(INDEX(D:D,F365),"")</f>
        <v/>
      </c>
      <c r="H365" s="16" t="str">
        <f>IF(G365&lt;&gt;"",VLOOKUP(G365,'Renda Variável'!H:I,2,0),"")</f>
        <v/>
      </c>
      <c r="I365" s="17" t="str">
        <f>IF(G365&lt;&gt;"",(SUMIFS('Renda Variável'!M:M,'Renda Variável'!H:H,G365,'Renda Variável'!J:J,"C")-SUMIFS('Renda Variável'!M:M,'Renda Variável'!H:H,G365,'Renda Variável'!J:J,"V"))*VLOOKUP(G365,Tabela1[],2,0),"")</f>
        <v/>
      </c>
      <c r="J365" s="17" t="str">
        <f>IF(
G365&lt;&gt;"",
(SUMIFS('Renda Variável'!M:M,'Renda Variável'!H:H,G365,'Renda Variável'!J:J,"C")-SUMIFS('Renda Variável'!M:M,'Renda Variável'!H:H,G365,'Renda Variável'!J:J,"V")) *
(VLOOKUP(G365,Tabela1[],2,0) -
(SUMIFS('Renda Variável'!Q:Q,'Renda Variável'!H:H,G365,'Renda Variável'!J:J,"C")/SUMIFS('Renda Variável'!M:M,'Renda Variável'!H:H,G365,'Renda Variável'!J:J,"C"))),"")</f>
        <v/>
      </c>
      <c r="R365" s="16">
        <f t="shared" si="14"/>
        <v>365</v>
      </c>
      <c r="S365" s="16" t="str">
        <f>IFERROR(IF('Renda Fixa'!N395&lt;&gt;"",'Renda Fixa'!N395,""),"")</f>
        <v/>
      </c>
      <c r="T365" s="16" t="str">
        <f>IFERROR(IF((SUMIFS('Renda Fixa'!O:O,'Renda Fixa'!N:N,S365,'Renda Fixa'!I:I,"A")-SUMIFS('Renda Fixa'!O:O,'Renda Fixa'!N:N,S365,'Renda Fixa'!I:I,"R"))=0,"",IF(S365="","",IF(COUNTIF('Renda Fixa'!$N$31:N395,S365)&gt;1,"",R365))),"")</f>
        <v/>
      </c>
      <c r="U365" s="16" t="str">
        <f t="shared" si="13"/>
        <v/>
      </c>
      <c r="V365" s="16" t="str" cm="1">
        <f t="array" ref="V365">IFERROR(INDEX(S:S,U365),"")</f>
        <v/>
      </c>
      <c r="W365" s="16" t="str">
        <f>IF(V365&lt;&gt;"",INDEX('Renda Fixa'!J:J,MATCH(V365,'Renda Fixa'!N:N,0)),"")</f>
        <v/>
      </c>
      <c r="X365" s="17" t="str">
        <f>IF(V365&lt;&gt;"",(SUMIFS('Renda Fixa'!O:O,'Renda Fixa'!N:N,V365,'Renda Fixa'!I:I,"A")-SUMIFS('Renda Fixa'!O:O,'Renda Fixa'!N:N,V365,'Renda Fixa'!I:I,"R"))*VLOOKUP(V365,Tabela2[],2,0),"")</f>
        <v/>
      </c>
      <c r="Y365" s="2" t="str">
        <f>IF(
V365&lt;&gt;"",
(SUMIFS('Renda Fixa'!O:O,'Renda Fixa'!N:N,V365,'Renda Fixa'!I:I,"A")-SUMIFS('Renda Fixa'!O:O,'Renda Fixa'!N:N,V365,'Renda Fixa'!I:I,"R")) *
(VLOOKUP(V365,Tabela2[],2,0) -
(SUMIFS('Renda Fixa'!S:S,'Renda Fixa'!N:N,V365,'Renda Fixa'!I:I,"A")/SUMIFS('Renda Fixa'!O:O,'Renda Fixa'!N:N,V365,'Renda Fixa'!I:I,"A"))),"")</f>
        <v/>
      </c>
    </row>
    <row r="366" spans="3:25" x14ac:dyDescent="0.25">
      <c r="C366" s="16">
        <v>366</v>
      </c>
      <c r="D366" s="16" t="str">
        <f>IFERROR(IF('Renda Variável'!H392&lt;&gt;"",'Renda Variável'!H392,""),"")</f>
        <v/>
      </c>
      <c r="E366" s="16" t="str">
        <f>IFERROR(IF((SUMIFS('Renda Variável'!M:M,'Renda Variável'!H:H,D366,'Renda Variável'!J:J,"C")-SUMIFS('Renda Variável'!M:M,'Renda Variável'!H:H,D366,'Renda Variável'!J:J,"V"))=0,"",IF(D366="","",IF(COUNTIF('Renda Variável'!$H$27:H392,D366)&gt;1,"",C366))),"")</f>
        <v/>
      </c>
      <c r="F366" s="16" t="str">
        <f t="shared" si="12"/>
        <v/>
      </c>
      <c r="G366" s="16" t="str" cm="1">
        <f t="array" ref="G366">IFERROR(INDEX(D:D,F366),"")</f>
        <v/>
      </c>
      <c r="H366" s="16" t="str">
        <f>IF(G366&lt;&gt;"",VLOOKUP(G366,'Renda Variável'!H:I,2,0),"")</f>
        <v/>
      </c>
      <c r="I366" s="17" t="str">
        <f>IF(G366&lt;&gt;"",(SUMIFS('Renda Variável'!M:M,'Renda Variável'!H:H,G366,'Renda Variável'!J:J,"C")-SUMIFS('Renda Variável'!M:M,'Renda Variável'!H:H,G366,'Renda Variável'!J:J,"V"))*VLOOKUP(G366,Tabela1[],2,0),"")</f>
        <v/>
      </c>
      <c r="J366" s="17" t="str">
        <f>IF(
G366&lt;&gt;"",
(SUMIFS('Renda Variável'!M:M,'Renda Variável'!H:H,G366,'Renda Variável'!J:J,"C")-SUMIFS('Renda Variável'!M:M,'Renda Variável'!H:H,G366,'Renda Variável'!J:J,"V")) *
(VLOOKUP(G366,Tabela1[],2,0) -
(SUMIFS('Renda Variável'!Q:Q,'Renda Variável'!H:H,G366,'Renda Variável'!J:J,"C")/SUMIFS('Renda Variável'!M:M,'Renda Variável'!H:H,G366,'Renda Variável'!J:J,"C"))),"")</f>
        <v/>
      </c>
      <c r="R366" s="16">
        <f t="shared" si="14"/>
        <v>366</v>
      </c>
      <c r="S366" s="16" t="str">
        <f>IFERROR(IF('Renda Fixa'!N396&lt;&gt;"",'Renda Fixa'!N396,""),"")</f>
        <v/>
      </c>
      <c r="T366" s="16" t="str">
        <f>IFERROR(IF((SUMIFS('Renda Fixa'!O:O,'Renda Fixa'!N:N,S366,'Renda Fixa'!I:I,"A")-SUMIFS('Renda Fixa'!O:O,'Renda Fixa'!N:N,S366,'Renda Fixa'!I:I,"R"))=0,"",IF(S366="","",IF(COUNTIF('Renda Fixa'!$N$31:N396,S366)&gt;1,"",R366))),"")</f>
        <v/>
      </c>
      <c r="U366" s="16" t="str">
        <f t="shared" si="13"/>
        <v/>
      </c>
      <c r="V366" s="16" t="str" cm="1">
        <f t="array" ref="V366">IFERROR(INDEX(S:S,U366),"")</f>
        <v/>
      </c>
      <c r="W366" s="16" t="str">
        <f>IF(V366&lt;&gt;"",INDEX('Renda Fixa'!J:J,MATCH(V366,'Renda Fixa'!N:N,0)),"")</f>
        <v/>
      </c>
      <c r="X366" s="17" t="str">
        <f>IF(V366&lt;&gt;"",(SUMIFS('Renda Fixa'!O:O,'Renda Fixa'!N:N,V366,'Renda Fixa'!I:I,"A")-SUMIFS('Renda Fixa'!O:O,'Renda Fixa'!N:N,V366,'Renda Fixa'!I:I,"R"))*VLOOKUP(V366,Tabela2[],2,0),"")</f>
        <v/>
      </c>
      <c r="Y366" s="2" t="str">
        <f>IF(
V366&lt;&gt;"",
(SUMIFS('Renda Fixa'!O:O,'Renda Fixa'!N:N,V366,'Renda Fixa'!I:I,"A")-SUMIFS('Renda Fixa'!O:O,'Renda Fixa'!N:N,V366,'Renda Fixa'!I:I,"R")) *
(VLOOKUP(V366,Tabela2[],2,0) -
(SUMIFS('Renda Fixa'!S:S,'Renda Fixa'!N:N,V366,'Renda Fixa'!I:I,"A")/SUMIFS('Renda Fixa'!O:O,'Renda Fixa'!N:N,V366,'Renda Fixa'!I:I,"A"))),"")</f>
        <v/>
      </c>
    </row>
    <row r="367" spans="3:25" x14ac:dyDescent="0.25">
      <c r="C367" s="16">
        <v>367</v>
      </c>
      <c r="D367" s="16" t="str">
        <f>IFERROR(IF('Renda Variável'!H393&lt;&gt;"",'Renda Variável'!H393,""),"")</f>
        <v/>
      </c>
      <c r="E367" s="16" t="str">
        <f>IFERROR(IF((SUMIFS('Renda Variável'!M:M,'Renda Variável'!H:H,D367,'Renda Variável'!J:J,"C")-SUMIFS('Renda Variável'!M:M,'Renda Variável'!H:H,D367,'Renda Variável'!J:J,"V"))=0,"",IF(D367="","",IF(COUNTIF('Renda Variável'!$H$27:H393,D367)&gt;1,"",C367))),"")</f>
        <v/>
      </c>
      <c r="F367" s="16" t="str">
        <f t="shared" si="12"/>
        <v/>
      </c>
      <c r="G367" s="16" t="str" cm="1">
        <f t="array" ref="G367">IFERROR(INDEX(D:D,F367),"")</f>
        <v/>
      </c>
      <c r="H367" s="16" t="str">
        <f>IF(G367&lt;&gt;"",VLOOKUP(G367,'Renda Variável'!H:I,2,0),"")</f>
        <v/>
      </c>
      <c r="I367" s="17" t="str">
        <f>IF(G367&lt;&gt;"",(SUMIFS('Renda Variável'!M:M,'Renda Variável'!H:H,G367,'Renda Variável'!J:J,"C")-SUMIFS('Renda Variável'!M:M,'Renda Variável'!H:H,G367,'Renda Variável'!J:J,"V"))*VLOOKUP(G367,Tabela1[],2,0),"")</f>
        <v/>
      </c>
      <c r="J367" s="17" t="str">
        <f>IF(
G367&lt;&gt;"",
(SUMIFS('Renda Variável'!M:M,'Renda Variável'!H:H,G367,'Renda Variável'!J:J,"C")-SUMIFS('Renda Variável'!M:M,'Renda Variável'!H:H,G367,'Renda Variável'!J:J,"V")) *
(VLOOKUP(G367,Tabela1[],2,0) -
(SUMIFS('Renda Variável'!Q:Q,'Renda Variável'!H:H,G367,'Renda Variável'!J:J,"C")/SUMIFS('Renda Variável'!M:M,'Renda Variável'!H:H,G367,'Renda Variável'!J:J,"C"))),"")</f>
        <v/>
      </c>
      <c r="R367" s="16">
        <f t="shared" si="14"/>
        <v>367</v>
      </c>
      <c r="S367" s="16" t="str">
        <f>IFERROR(IF('Renda Fixa'!N397&lt;&gt;"",'Renda Fixa'!N397,""),"")</f>
        <v/>
      </c>
      <c r="T367" s="16" t="str">
        <f>IFERROR(IF((SUMIFS('Renda Fixa'!O:O,'Renda Fixa'!N:N,S367,'Renda Fixa'!I:I,"A")-SUMIFS('Renda Fixa'!O:O,'Renda Fixa'!N:N,S367,'Renda Fixa'!I:I,"R"))=0,"",IF(S367="","",IF(COUNTIF('Renda Fixa'!$N$31:N397,S367)&gt;1,"",R367))),"")</f>
        <v/>
      </c>
      <c r="U367" s="16" t="str">
        <f t="shared" si="13"/>
        <v/>
      </c>
      <c r="V367" s="16" t="str" cm="1">
        <f t="array" ref="V367">IFERROR(INDEX(S:S,U367),"")</f>
        <v/>
      </c>
      <c r="W367" s="16" t="str">
        <f>IF(V367&lt;&gt;"",INDEX('Renda Fixa'!J:J,MATCH(V367,'Renda Fixa'!N:N,0)),"")</f>
        <v/>
      </c>
      <c r="X367" s="17" t="str">
        <f>IF(V367&lt;&gt;"",(SUMIFS('Renda Fixa'!O:O,'Renda Fixa'!N:N,V367,'Renda Fixa'!I:I,"A")-SUMIFS('Renda Fixa'!O:O,'Renda Fixa'!N:N,V367,'Renda Fixa'!I:I,"R"))*VLOOKUP(V367,Tabela2[],2,0),"")</f>
        <v/>
      </c>
      <c r="Y367" s="2" t="str">
        <f>IF(
V367&lt;&gt;"",
(SUMIFS('Renda Fixa'!O:O,'Renda Fixa'!N:N,V367,'Renda Fixa'!I:I,"A")-SUMIFS('Renda Fixa'!O:O,'Renda Fixa'!N:N,V367,'Renda Fixa'!I:I,"R")) *
(VLOOKUP(V367,Tabela2[],2,0) -
(SUMIFS('Renda Fixa'!S:S,'Renda Fixa'!N:N,V367,'Renda Fixa'!I:I,"A")/SUMIFS('Renda Fixa'!O:O,'Renda Fixa'!N:N,V367,'Renda Fixa'!I:I,"A"))),"")</f>
        <v/>
      </c>
    </row>
    <row r="368" spans="3:25" x14ac:dyDescent="0.25">
      <c r="C368" s="16">
        <v>368</v>
      </c>
      <c r="D368" s="16" t="str">
        <f>IFERROR(IF('Renda Variável'!H394&lt;&gt;"",'Renda Variável'!H394,""),"")</f>
        <v/>
      </c>
      <c r="E368" s="16" t="str">
        <f>IFERROR(IF((SUMIFS('Renda Variável'!M:M,'Renda Variável'!H:H,D368,'Renda Variável'!J:J,"C")-SUMIFS('Renda Variável'!M:M,'Renda Variável'!H:H,D368,'Renda Variável'!J:J,"V"))=0,"",IF(D368="","",IF(COUNTIF('Renda Variável'!$H$27:H394,D368)&gt;1,"",C368))),"")</f>
        <v/>
      </c>
      <c r="F368" s="16" t="str">
        <f t="shared" si="12"/>
        <v/>
      </c>
      <c r="G368" s="16" t="str" cm="1">
        <f t="array" ref="G368">IFERROR(INDEX(D:D,F368),"")</f>
        <v/>
      </c>
      <c r="H368" s="16" t="str">
        <f>IF(G368&lt;&gt;"",VLOOKUP(G368,'Renda Variável'!H:I,2,0),"")</f>
        <v/>
      </c>
      <c r="I368" s="17" t="str">
        <f>IF(G368&lt;&gt;"",(SUMIFS('Renda Variável'!M:M,'Renda Variável'!H:H,G368,'Renda Variável'!J:J,"C")-SUMIFS('Renda Variável'!M:M,'Renda Variável'!H:H,G368,'Renda Variável'!J:J,"V"))*VLOOKUP(G368,Tabela1[],2,0),"")</f>
        <v/>
      </c>
      <c r="J368" s="17" t="str">
        <f>IF(
G368&lt;&gt;"",
(SUMIFS('Renda Variável'!M:M,'Renda Variável'!H:H,G368,'Renda Variável'!J:J,"C")-SUMIFS('Renda Variável'!M:M,'Renda Variável'!H:H,G368,'Renda Variável'!J:J,"V")) *
(VLOOKUP(G368,Tabela1[],2,0) -
(SUMIFS('Renda Variável'!Q:Q,'Renda Variável'!H:H,G368,'Renda Variável'!J:J,"C")/SUMIFS('Renda Variável'!M:M,'Renda Variável'!H:H,G368,'Renda Variável'!J:J,"C"))),"")</f>
        <v/>
      </c>
      <c r="R368" s="16">
        <f t="shared" si="14"/>
        <v>368</v>
      </c>
      <c r="S368" s="16" t="str">
        <f>IFERROR(IF('Renda Fixa'!N398&lt;&gt;"",'Renda Fixa'!N398,""),"")</f>
        <v/>
      </c>
      <c r="T368" s="16" t="str">
        <f>IFERROR(IF((SUMIFS('Renda Fixa'!O:O,'Renda Fixa'!N:N,S368,'Renda Fixa'!I:I,"A")-SUMIFS('Renda Fixa'!O:O,'Renda Fixa'!N:N,S368,'Renda Fixa'!I:I,"R"))=0,"",IF(S368="","",IF(COUNTIF('Renda Fixa'!$N$31:N398,S368)&gt;1,"",R368))),"")</f>
        <v/>
      </c>
      <c r="U368" s="16" t="str">
        <f t="shared" si="13"/>
        <v/>
      </c>
      <c r="V368" s="16" t="str" cm="1">
        <f t="array" ref="V368">IFERROR(INDEX(S:S,U368),"")</f>
        <v/>
      </c>
      <c r="W368" s="16" t="str">
        <f>IF(V368&lt;&gt;"",INDEX('Renda Fixa'!J:J,MATCH(V368,'Renda Fixa'!N:N,0)),"")</f>
        <v/>
      </c>
      <c r="X368" s="17" t="str">
        <f>IF(V368&lt;&gt;"",(SUMIFS('Renda Fixa'!O:O,'Renda Fixa'!N:N,V368,'Renda Fixa'!I:I,"A")-SUMIFS('Renda Fixa'!O:O,'Renda Fixa'!N:N,V368,'Renda Fixa'!I:I,"R"))*VLOOKUP(V368,Tabela2[],2,0),"")</f>
        <v/>
      </c>
      <c r="Y368" s="2" t="str">
        <f>IF(
V368&lt;&gt;"",
(SUMIFS('Renda Fixa'!O:O,'Renda Fixa'!N:N,V368,'Renda Fixa'!I:I,"A")-SUMIFS('Renda Fixa'!O:O,'Renda Fixa'!N:N,V368,'Renda Fixa'!I:I,"R")) *
(VLOOKUP(V368,Tabela2[],2,0) -
(SUMIFS('Renda Fixa'!S:S,'Renda Fixa'!N:N,V368,'Renda Fixa'!I:I,"A")/SUMIFS('Renda Fixa'!O:O,'Renda Fixa'!N:N,V368,'Renda Fixa'!I:I,"A"))),"")</f>
        <v/>
      </c>
    </row>
    <row r="369" spans="3:25" x14ac:dyDescent="0.25">
      <c r="C369" s="16">
        <v>369</v>
      </c>
      <c r="D369" s="16" t="str">
        <f>IFERROR(IF('Renda Variável'!H395&lt;&gt;"",'Renda Variável'!H395,""),"")</f>
        <v/>
      </c>
      <c r="E369" s="16" t="str">
        <f>IFERROR(IF((SUMIFS('Renda Variável'!M:M,'Renda Variável'!H:H,D369,'Renda Variável'!J:J,"C")-SUMIFS('Renda Variável'!M:M,'Renda Variável'!H:H,D369,'Renda Variável'!J:J,"V"))=0,"",IF(D369="","",IF(COUNTIF('Renda Variável'!$H$27:H395,D369)&gt;1,"",C369))),"")</f>
        <v/>
      </c>
      <c r="F369" s="16" t="str">
        <f t="shared" si="12"/>
        <v/>
      </c>
      <c r="G369" s="16" t="str" cm="1">
        <f t="array" ref="G369">IFERROR(INDEX(D:D,F369),"")</f>
        <v/>
      </c>
      <c r="H369" s="16" t="str">
        <f>IF(G369&lt;&gt;"",VLOOKUP(G369,'Renda Variável'!H:I,2,0),"")</f>
        <v/>
      </c>
      <c r="I369" s="17" t="str">
        <f>IF(G369&lt;&gt;"",(SUMIFS('Renda Variável'!M:M,'Renda Variável'!H:H,G369,'Renda Variável'!J:J,"C")-SUMIFS('Renda Variável'!M:M,'Renda Variável'!H:H,G369,'Renda Variável'!J:J,"V"))*VLOOKUP(G369,Tabela1[],2,0),"")</f>
        <v/>
      </c>
      <c r="J369" s="17" t="str">
        <f>IF(
G369&lt;&gt;"",
(SUMIFS('Renda Variável'!M:M,'Renda Variável'!H:H,G369,'Renda Variável'!J:J,"C")-SUMIFS('Renda Variável'!M:M,'Renda Variável'!H:H,G369,'Renda Variável'!J:J,"V")) *
(VLOOKUP(G369,Tabela1[],2,0) -
(SUMIFS('Renda Variável'!Q:Q,'Renda Variável'!H:H,G369,'Renda Variável'!J:J,"C")/SUMIFS('Renda Variável'!M:M,'Renda Variável'!H:H,G369,'Renda Variável'!J:J,"C"))),"")</f>
        <v/>
      </c>
      <c r="R369" s="16">
        <f t="shared" si="14"/>
        <v>369</v>
      </c>
      <c r="S369" s="16" t="str">
        <f>IFERROR(IF('Renda Fixa'!N399&lt;&gt;"",'Renda Fixa'!N399,""),"")</f>
        <v/>
      </c>
      <c r="T369" s="16" t="str">
        <f>IFERROR(IF((SUMIFS('Renda Fixa'!O:O,'Renda Fixa'!N:N,S369,'Renda Fixa'!I:I,"A")-SUMIFS('Renda Fixa'!O:O,'Renda Fixa'!N:N,S369,'Renda Fixa'!I:I,"R"))=0,"",IF(S369="","",IF(COUNTIF('Renda Fixa'!$N$31:N399,S369)&gt;1,"",R369))),"")</f>
        <v/>
      </c>
      <c r="U369" s="16" t="str">
        <f t="shared" si="13"/>
        <v/>
      </c>
      <c r="V369" s="16" t="str" cm="1">
        <f t="array" ref="V369">IFERROR(INDEX(S:S,U369),"")</f>
        <v/>
      </c>
      <c r="W369" s="16" t="str">
        <f>IF(V369&lt;&gt;"",INDEX('Renda Fixa'!J:J,MATCH(V369,'Renda Fixa'!N:N,0)),"")</f>
        <v/>
      </c>
      <c r="X369" s="17" t="str">
        <f>IF(V369&lt;&gt;"",(SUMIFS('Renda Fixa'!O:O,'Renda Fixa'!N:N,V369,'Renda Fixa'!I:I,"A")-SUMIFS('Renda Fixa'!O:O,'Renda Fixa'!N:N,V369,'Renda Fixa'!I:I,"R"))*VLOOKUP(V369,Tabela2[],2,0),"")</f>
        <v/>
      </c>
      <c r="Y369" s="2" t="str">
        <f>IF(
V369&lt;&gt;"",
(SUMIFS('Renda Fixa'!O:O,'Renda Fixa'!N:N,V369,'Renda Fixa'!I:I,"A")-SUMIFS('Renda Fixa'!O:O,'Renda Fixa'!N:N,V369,'Renda Fixa'!I:I,"R")) *
(VLOOKUP(V369,Tabela2[],2,0) -
(SUMIFS('Renda Fixa'!S:S,'Renda Fixa'!N:N,V369,'Renda Fixa'!I:I,"A")/SUMIFS('Renda Fixa'!O:O,'Renda Fixa'!N:N,V369,'Renda Fixa'!I:I,"A"))),"")</f>
        <v/>
      </c>
    </row>
    <row r="370" spans="3:25" x14ac:dyDescent="0.25">
      <c r="C370" s="16">
        <v>370</v>
      </c>
      <c r="D370" s="16" t="str">
        <f>IFERROR(IF('Renda Variável'!H396&lt;&gt;"",'Renda Variável'!H396,""),"")</f>
        <v/>
      </c>
      <c r="E370" s="16" t="str">
        <f>IFERROR(IF((SUMIFS('Renda Variável'!M:M,'Renda Variável'!H:H,D370,'Renda Variável'!J:J,"C")-SUMIFS('Renda Variável'!M:M,'Renda Variável'!H:H,D370,'Renda Variável'!J:J,"V"))=0,"",IF(D370="","",IF(COUNTIF('Renda Variável'!$H$27:H396,D370)&gt;1,"",C370))),"")</f>
        <v/>
      </c>
      <c r="F370" s="16" t="str">
        <f t="shared" si="12"/>
        <v/>
      </c>
      <c r="G370" s="16" t="str" cm="1">
        <f t="array" ref="G370">IFERROR(INDEX(D:D,F370),"")</f>
        <v/>
      </c>
      <c r="H370" s="16" t="str">
        <f>IF(G370&lt;&gt;"",VLOOKUP(G370,'Renda Variável'!H:I,2,0),"")</f>
        <v/>
      </c>
      <c r="I370" s="17" t="str">
        <f>IF(G370&lt;&gt;"",(SUMIFS('Renda Variável'!M:M,'Renda Variável'!H:H,G370,'Renda Variável'!J:J,"C")-SUMIFS('Renda Variável'!M:M,'Renda Variável'!H:H,G370,'Renda Variável'!J:J,"V"))*VLOOKUP(G370,Tabela1[],2,0),"")</f>
        <v/>
      </c>
      <c r="J370" s="17" t="str">
        <f>IF(
G370&lt;&gt;"",
(SUMIFS('Renda Variável'!M:M,'Renda Variável'!H:H,G370,'Renda Variável'!J:J,"C")-SUMIFS('Renda Variável'!M:M,'Renda Variável'!H:H,G370,'Renda Variável'!J:J,"V")) *
(VLOOKUP(G370,Tabela1[],2,0) -
(SUMIFS('Renda Variável'!Q:Q,'Renda Variável'!H:H,G370,'Renda Variável'!J:J,"C")/SUMIFS('Renda Variável'!M:M,'Renda Variável'!H:H,G370,'Renda Variável'!J:J,"C"))),"")</f>
        <v/>
      </c>
      <c r="R370" s="16">
        <f t="shared" si="14"/>
        <v>370</v>
      </c>
      <c r="S370" s="16" t="str">
        <f>IFERROR(IF('Renda Fixa'!N400&lt;&gt;"",'Renda Fixa'!N400,""),"")</f>
        <v/>
      </c>
      <c r="T370" s="16" t="str">
        <f>IFERROR(IF((SUMIFS('Renda Fixa'!O:O,'Renda Fixa'!N:N,S370,'Renda Fixa'!I:I,"A")-SUMIFS('Renda Fixa'!O:O,'Renda Fixa'!N:N,S370,'Renda Fixa'!I:I,"R"))=0,"",IF(S370="","",IF(COUNTIF('Renda Fixa'!$N$31:N400,S370)&gt;1,"",R370))),"")</f>
        <v/>
      </c>
      <c r="U370" s="16" t="str">
        <f t="shared" si="13"/>
        <v/>
      </c>
      <c r="V370" s="16" t="str" cm="1">
        <f t="array" ref="V370">IFERROR(INDEX(S:S,U370),"")</f>
        <v/>
      </c>
      <c r="W370" s="16" t="str">
        <f>IF(V370&lt;&gt;"",INDEX('Renda Fixa'!J:J,MATCH(V370,'Renda Fixa'!N:N,0)),"")</f>
        <v/>
      </c>
      <c r="X370" s="17" t="str">
        <f>IF(V370&lt;&gt;"",(SUMIFS('Renda Fixa'!O:O,'Renda Fixa'!N:N,V370,'Renda Fixa'!I:I,"A")-SUMIFS('Renda Fixa'!O:O,'Renda Fixa'!N:N,V370,'Renda Fixa'!I:I,"R"))*VLOOKUP(V370,Tabela2[],2,0),"")</f>
        <v/>
      </c>
      <c r="Y370" s="2" t="str">
        <f>IF(
V370&lt;&gt;"",
(SUMIFS('Renda Fixa'!O:O,'Renda Fixa'!N:N,V370,'Renda Fixa'!I:I,"A")-SUMIFS('Renda Fixa'!O:O,'Renda Fixa'!N:N,V370,'Renda Fixa'!I:I,"R")) *
(VLOOKUP(V370,Tabela2[],2,0) -
(SUMIFS('Renda Fixa'!S:S,'Renda Fixa'!N:N,V370,'Renda Fixa'!I:I,"A")/SUMIFS('Renda Fixa'!O:O,'Renda Fixa'!N:N,V370,'Renda Fixa'!I:I,"A"))),"")</f>
        <v/>
      </c>
    </row>
    <row r="371" spans="3:25" x14ac:dyDescent="0.25">
      <c r="C371" s="16">
        <v>371</v>
      </c>
      <c r="D371" s="16" t="str">
        <f>IFERROR(IF('Renda Variável'!H397&lt;&gt;"",'Renda Variável'!H397,""),"")</f>
        <v/>
      </c>
      <c r="E371" s="16" t="str">
        <f>IFERROR(IF((SUMIFS('Renda Variável'!M:M,'Renda Variável'!H:H,D371,'Renda Variável'!J:J,"C")-SUMIFS('Renda Variável'!M:M,'Renda Variável'!H:H,D371,'Renda Variável'!J:J,"V"))=0,"",IF(D371="","",IF(COUNTIF('Renda Variável'!$H$27:H397,D371)&gt;1,"",C371))),"")</f>
        <v/>
      </c>
      <c r="F371" s="16" t="str">
        <f t="shared" si="12"/>
        <v/>
      </c>
      <c r="G371" s="16" t="str" cm="1">
        <f t="array" ref="G371">IFERROR(INDEX(D:D,F371),"")</f>
        <v/>
      </c>
      <c r="H371" s="16" t="str">
        <f>IF(G371&lt;&gt;"",VLOOKUP(G371,'Renda Variável'!H:I,2,0),"")</f>
        <v/>
      </c>
      <c r="I371" s="17" t="str">
        <f>IF(G371&lt;&gt;"",(SUMIFS('Renda Variável'!M:M,'Renda Variável'!H:H,G371,'Renda Variável'!J:J,"C")-SUMIFS('Renda Variável'!M:M,'Renda Variável'!H:H,G371,'Renda Variável'!J:J,"V"))*VLOOKUP(G371,Tabela1[],2,0),"")</f>
        <v/>
      </c>
      <c r="J371" s="17" t="str">
        <f>IF(
G371&lt;&gt;"",
(SUMIFS('Renda Variável'!M:M,'Renda Variável'!H:H,G371,'Renda Variável'!J:J,"C")-SUMIFS('Renda Variável'!M:M,'Renda Variável'!H:H,G371,'Renda Variável'!J:J,"V")) *
(VLOOKUP(G371,Tabela1[],2,0) -
(SUMIFS('Renda Variável'!Q:Q,'Renda Variável'!H:H,G371,'Renda Variável'!J:J,"C")/SUMIFS('Renda Variável'!M:M,'Renda Variável'!H:H,G371,'Renda Variável'!J:J,"C"))),"")</f>
        <v/>
      </c>
      <c r="R371" s="16">
        <f t="shared" si="14"/>
        <v>371</v>
      </c>
      <c r="S371" s="16" t="str">
        <f>IFERROR(IF('Renda Fixa'!N401&lt;&gt;"",'Renda Fixa'!N401,""),"")</f>
        <v/>
      </c>
      <c r="T371" s="16" t="str">
        <f>IFERROR(IF((SUMIFS('Renda Fixa'!O:O,'Renda Fixa'!N:N,S371,'Renda Fixa'!I:I,"A")-SUMIFS('Renda Fixa'!O:O,'Renda Fixa'!N:N,S371,'Renda Fixa'!I:I,"R"))=0,"",IF(S371="","",IF(COUNTIF('Renda Fixa'!$N$31:N401,S371)&gt;1,"",R371))),"")</f>
        <v/>
      </c>
      <c r="U371" s="16" t="str">
        <f t="shared" si="13"/>
        <v/>
      </c>
      <c r="V371" s="16" t="str" cm="1">
        <f t="array" ref="V371">IFERROR(INDEX(S:S,U371),"")</f>
        <v/>
      </c>
      <c r="W371" s="16" t="str">
        <f>IF(V371&lt;&gt;"",INDEX('Renda Fixa'!J:J,MATCH(V371,'Renda Fixa'!N:N,0)),"")</f>
        <v/>
      </c>
      <c r="X371" s="17" t="str">
        <f>IF(V371&lt;&gt;"",(SUMIFS('Renda Fixa'!O:O,'Renda Fixa'!N:N,V371,'Renda Fixa'!I:I,"A")-SUMIFS('Renda Fixa'!O:O,'Renda Fixa'!N:N,V371,'Renda Fixa'!I:I,"R"))*VLOOKUP(V371,Tabela2[],2,0),"")</f>
        <v/>
      </c>
      <c r="Y371" s="2" t="str">
        <f>IF(
V371&lt;&gt;"",
(SUMIFS('Renda Fixa'!O:O,'Renda Fixa'!N:N,V371,'Renda Fixa'!I:I,"A")-SUMIFS('Renda Fixa'!O:O,'Renda Fixa'!N:N,V371,'Renda Fixa'!I:I,"R")) *
(VLOOKUP(V371,Tabela2[],2,0) -
(SUMIFS('Renda Fixa'!S:S,'Renda Fixa'!N:N,V371,'Renda Fixa'!I:I,"A")/SUMIFS('Renda Fixa'!O:O,'Renda Fixa'!N:N,V371,'Renda Fixa'!I:I,"A"))),"")</f>
        <v/>
      </c>
    </row>
    <row r="372" spans="3:25" x14ac:dyDescent="0.25">
      <c r="C372" s="16">
        <v>372</v>
      </c>
      <c r="D372" s="16" t="str">
        <f>IFERROR(IF('Renda Variável'!H398&lt;&gt;"",'Renda Variável'!H398,""),"")</f>
        <v/>
      </c>
      <c r="E372" s="16" t="str">
        <f>IFERROR(IF((SUMIFS('Renda Variável'!M:M,'Renda Variável'!H:H,D372,'Renda Variável'!J:J,"C")-SUMIFS('Renda Variável'!M:M,'Renda Variável'!H:H,D372,'Renda Variável'!J:J,"V"))=0,"",IF(D372="","",IF(COUNTIF('Renda Variável'!$H$27:H398,D372)&gt;1,"",C372))),"")</f>
        <v/>
      </c>
      <c r="F372" s="16" t="str">
        <f t="shared" si="12"/>
        <v/>
      </c>
      <c r="G372" s="16" t="str" cm="1">
        <f t="array" ref="G372">IFERROR(INDEX(D:D,F372),"")</f>
        <v/>
      </c>
      <c r="H372" s="16" t="str">
        <f>IF(G372&lt;&gt;"",VLOOKUP(G372,'Renda Variável'!H:I,2,0),"")</f>
        <v/>
      </c>
      <c r="I372" s="17" t="str">
        <f>IF(G372&lt;&gt;"",(SUMIFS('Renda Variável'!M:M,'Renda Variável'!H:H,G372,'Renda Variável'!J:J,"C")-SUMIFS('Renda Variável'!M:M,'Renda Variável'!H:H,G372,'Renda Variável'!J:J,"V"))*VLOOKUP(G372,Tabela1[],2,0),"")</f>
        <v/>
      </c>
      <c r="J372" s="17" t="str">
        <f>IF(
G372&lt;&gt;"",
(SUMIFS('Renda Variável'!M:M,'Renda Variável'!H:H,G372,'Renda Variável'!J:J,"C")-SUMIFS('Renda Variável'!M:M,'Renda Variável'!H:H,G372,'Renda Variável'!J:J,"V")) *
(VLOOKUP(G372,Tabela1[],2,0) -
(SUMIFS('Renda Variável'!Q:Q,'Renda Variável'!H:H,G372,'Renda Variável'!J:J,"C")/SUMIFS('Renda Variável'!M:M,'Renda Variável'!H:H,G372,'Renda Variável'!J:J,"C"))),"")</f>
        <v/>
      </c>
      <c r="R372" s="16">
        <f t="shared" si="14"/>
        <v>372</v>
      </c>
      <c r="S372" s="16" t="str">
        <f>IFERROR(IF('Renda Fixa'!N402&lt;&gt;"",'Renda Fixa'!N402,""),"")</f>
        <v/>
      </c>
      <c r="T372" s="16" t="str">
        <f>IFERROR(IF((SUMIFS('Renda Fixa'!O:O,'Renda Fixa'!N:N,S372,'Renda Fixa'!I:I,"A")-SUMIFS('Renda Fixa'!O:O,'Renda Fixa'!N:N,S372,'Renda Fixa'!I:I,"R"))=0,"",IF(S372="","",IF(COUNTIF('Renda Fixa'!$N$31:N402,S372)&gt;1,"",R372))),"")</f>
        <v/>
      </c>
      <c r="U372" s="16" t="str">
        <f t="shared" si="13"/>
        <v/>
      </c>
      <c r="V372" s="16" t="str" cm="1">
        <f t="array" ref="V372">IFERROR(INDEX(S:S,U372),"")</f>
        <v/>
      </c>
      <c r="W372" s="16" t="str">
        <f>IF(V372&lt;&gt;"",INDEX('Renda Fixa'!J:J,MATCH(V372,'Renda Fixa'!N:N,0)),"")</f>
        <v/>
      </c>
      <c r="X372" s="17" t="str">
        <f>IF(V372&lt;&gt;"",(SUMIFS('Renda Fixa'!O:O,'Renda Fixa'!N:N,V372,'Renda Fixa'!I:I,"A")-SUMIFS('Renda Fixa'!O:O,'Renda Fixa'!N:N,V372,'Renda Fixa'!I:I,"R"))*VLOOKUP(V372,Tabela2[],2,0),"")</f>
        <v/>
      </c>
      <c r="Y372" s="2" t="str">
        <f>IF(
V372&lt;&gt;"",
(SUMIFS('Renda Fixa'!O:O,'Renda Fixa'!N:N,V372,'Renda Fixa'!I:I,"A")-SUMIFS('Renda Fixa'!O:O,'Renda Fixa'!N:N,V372,'Renda Fixa'!I:I,"R")) *
(VLOOKUP(V372,Tabela2[],2,0) -
(SUMIFS('Renda Fixa'!S:S,'Renda Fixa'!N:N,V372,'Renda Fixa'!I:I,"A")/SUMIFS('Renda Fixa'!O:O,'Renda Fixa'!N:N,V372,'Renda Fixa'!I:I,"A"))),"")</f>
        <v/>
      </c>
    </row>
    <row r="373" spans="3:25" x14ac:dyDescent="0.25">
      <c r="C373" s="16">
        <v>373</v>
      </c>
      <c r="D373" s="16" t="str">
        <f>IFERROR(IF('Renda Variável'!H399&lt;&gt;"",'Renda Variável'!H399,""),"")</f>
        <v/>
      </c>
      <c r="E373" s="16" t="str">
        <f>IFERROR(IF((SUMIFS('Renda Variável'!M:M,'Renda Variável'!H:H,D373,'Renda Variável'!J:J,"C")-SUMIFS('Renda Variável'!M:M,'Renda Variável'!H:H,D373,'Renda Variável'!J:J,"V"))=0,"",IF(D373="","",IF(COUNTIF('Renda Variável'!$H$27:H399,D373)&gt;1,"",C373))),"")</f>
        <v/>
      </c>
      <c r="F373" s="16" t="str">
        <f t="shared" si="12"/>
        <v/>
      </c>
      <c r="G373" s="16" t="str" cm="1">
        <f t="array" ref="G373">IFERROR(INDEX(D:D,F373),"")</f>
        <v/>
      </c>
      <c r="H373" s="16" t="str">
        <f>IF(G373&lt;&gt;"",VLOOKUP(G373,'Renda Variável'!H:I,2,0),"")</f>
        <v/>
      </c>
      <c r="I373" s="17" t="str">
        <f>IF(G373&lt;&gt;"",(SUMIFS('Renda Variável'!M:M,'Renda Variável'!H:H,G373,'Renda Variável'!J:J,"C")-SUMIFS('Renda Variável'!M:M,'Renda Variável'!H:H,G373,'Renda Variável'!J:J,"V"))*VLOOKUP(G373,Tabela1[],2,0),"")</f>
        <v/>
      </c>
      <c r="J373" s="17" t="str">
        <f>IF(
G373&lt;&gt;"",
(SUMIFS('Renda Variável'!M:M,'Renda Variável'!H:H,G373,'Renda Variável'!J:J,"C")-SUMIFS('Renda Variável'!M:M,'Renda Variável'!H:H,G373,'Renda Variável'!J:J,"V")) *
(VLOOKUP(G373,Tabela1[],2,0) -
(SUMIFS('Renda Variável'!Q:Q,'Renda Variável'!H:H,G373,'Renda Variável'!J:J,"C")/SUMIFS('Renda Variável'!M:M,'Renda Variável'!H:H,G373,'Renda Variável'!J:J,"C"))),"")</f>
        <v/>
      </c>
      <c r="R373" s="16">
        <f t="shared" si="14"/>
        <v>373</v>
      </c>
      <c r="S373" s="16" t="str">
        <f>IFERROR(IF('Renda Fixa'!N403&lt;&gt;"",'Renda Fixa'!N403,""),"")</f>
        <v/>
      </c>
      <c r="T373" s="16" t="str">
        <f>IFERROR(IF((SUMIFS('Renda Fixa'!O:O,'Renda Fixa'!N:N,S373,'Renda Fixa'!I:I,"A")-SUMIFS('Renda Fixa'!O:O,'Renda Fixa'!N:N,S373,'Renda Fixa'!I:I,"R"))=0,"",IF(S373="","",IF(COUNTIF('Renda Fixa'!$N$31:N403,S373)&gt;1,"",R373))),"")</f>
        <v/>
      </c>
      <c r="U373" s="16" t="str">
        <f t="shared" si="13"/>
        <v/>
      </c>
      <c r="V373" s="16" t="str" cm="1">
        <f t="array" ref="V373">IFERROR(INDEX(S:S,U373),"")</f>
        <v/>
      </c>
      <c r="W373" s="16" t="str">
        <f>IF(V373&lt;&gt;"",INDEX('Renda Fixa'!J:J,MATCH(V373,'Renda Fixa'!N:N,0)),"")</f>
        <v/>
      </c>
      <c r="X373" s="17" t="str">
        <f>IF(V373&lt;&gt;"",(SUMIFS('Renda Fixa'!O:O,'Renda Fixa'!N:N,V373,'Renda Fixa'!I:I,"A")-SUMIFS('Renda Fixa'!O:O,'Renda Fixa'!N:N,V373,'Renda Fixa'!I:I,"R"))*VLOOKUP(V373,Tabela2[],2,0),"")</f>
        <v/>
      </c>
      <c r="Y373" s="2" t="str">
        <f>IF(
V373&lt;&gt;"",
(SUMIFS('Renda Fixa'!O:O,'Renda Fixa'!N:N,V373,'Renda Fixa'!I:I,"A")-SUMIFS('Renda Fixa'!O:O,'Renda Fixa'!N:N,V373,'Renda Fixa'!I:I,"R")) *
(VLOOKUP(V373,Tabela2[],2,0) -
(SUMIFS('Renda Fixa'!S:S,'Renda Fixa'!N:N,V373,'Renda Fixa'!I:I,"A")/SUMIFS('Renda Fixa'!O:O,'Renda Fixa'!N:N,V373,'Renda Fixa'!I:I,"A"))),"")</f>
        <v/>
      </c>
    </row>
    <row r="374" spans="3:25" x14ac:dyDescent="0.25">
      <c r="C374" s="16">
        <v>374</v>
      </c>
      <c r="D374" s="16" t="str">
        <f>IFERROR(IF('Renda Variável'!H400&lt;&gt;"",'Renda Variável'!H400,""),"")</f>
        <v/>
      </c>
      <c r="E374" s="16" t="str">
        <f>IFERROR(IF((SUMIFS('Renda Variável'!M:M,'Renda Variável'!H:H,D374,'Renda Variável'!J:J,"C")-SUMIFS('Renda Variável'!M:M,'Renda Variável'!H:H,D374,'Renda Variável'!J:J,"V"))=0,"",IF(D374="","",IF(COUNTIF('Renda Variável'!$H$27:H400,D374)&gt;1,"",C374))),"")</f>
        <v/>
      </c>
      <c r="F374" s="16" t="str">
        <f t="shared" si="12"/>
        <v/>
      </c>
      <c r="G374" s="16" t="str" cm="1">
        <f t="array" ref="G374">IFERROR(INDEX(D:D,F374),"")</f>
        <v/>
      </c>
      <c r="H374" s="16" t="str">
        <f>IF(G374&lt;&gt;"",VLOOKUP(G374,'Renda Variável'!H:I,2,0),"")</f>
        <v/>
      </c>
      <c r="I374" s="17" t="str">
        <f>IF(G374&lt;&gt;"",(SUMIFS('Renda Variável'!M:M,'Renda Variável'!H:H,G374,'Renda Variável'!J:J,"C")-SUMIFS('Renda Variável'!M:M,'Renda Variável'!H:H,G374,'Renda Variável'!J:J,"V"))*VLOOKUP(G374,Tabela1[],2,0),"")</f>
        <v/>
      </c>
      <c r="J374" s="17" t="str">
        <f>IF(
G374&lt;&gt;"",
(SUMIFS('Renda Variável'!M:M,'Renda Variável'!H:H,G374,'Renda Variável'!J:J,"C")-SUMIFS('Renda Variável'!M:M,'Renda Variável'!H:H,G374,'Renda Variável'!J:J,"V")) *
(VLOOKUP(G374,Tabela1[],2,0) -
(SUMIFS('Renda Variável'!Q:Q,'Renda Variável'!H:H,G374,'Renda Variável'!J:J,"C")/SUMIFS('Renda Variável'!M:M,'Renda Variável'!H:H,G374,'Renda Variável'!J:J,"C"))),"")</f>
        <v/>
      </c>
      <c r="R374" s="16">
        <f t="shared" si="14"/>
        <v>374</v>
      </c>
      <c r="S374" s="16" t="str">
        <f>IFERROR(IF('Renda Fixa'!N404&lt;&gt;"",'Renda Fixa'!N404,""),"")</f>
        <v/>
      </c>
      <c r="T374" s="16" t="str">
        <f>IFERROR(IF((SUMIFS('Renda Fixa'!O:O,'Renda Fixa'!N:N,S374,'Renda Fixa'!I:I,"A")-SUMIFS('Renda Fixa'!O:O,'Renda Fixa'!N:N,S374,'Renda Fixa'!I:I,"R"))=0,"",IF(S374="","",IF(COUNTIF('Renda Fixa'!$N$31:N404,S374)&gt;1,"",R374))),"")</f>
        <v/>
      </c>
      <c r="U374" s="16" t="str">
        <f t="shared" si="13"/>
        <v/>
      </c>
      <c r="V374" s="16" t="str" cm="1">
        <f t="array" ref="V374">IFERROR(INDEX(S:S,U374),"")</f>
        <v/>
      </c>
      <c r="W374" s="16" t="str">
        <f>IF(V374&lt;&gt;"",INDEX('Renda Fixa'!J:J,MATCH(V374,'Renda Fixa'!N:N,0)),"")</f>
        <v/>
      </c>
      <c r="X374" s="17" t="str">
        <f>IF(V374&lt;&gt;"",(SUMIFS('Renda Fixa'!O:O,'Renda Fixa'!N:N,V374,'Renda Fixa'!I:I,"A")-SUMIFS('Renda Fixa'!O:O,'Renda Fixa'!N:N,V374,'Renda Fixa'!I:I,"R"))*VLOOKUP(V374,Tabela2[],2,0),"")</f>
        <v/>
      </c>
      <c r="Y374" s="2" t="str">
        <f>IF(
V374&lt;&gt;"",
(SUMIFS('Renda Fixa'!O:O,'Renda Fixa'!N:N,V374,'Renda Fixa'!I:I,"A")-SUMIFS('Renda Fixa'!O:O,'Renda Fixa'!N:N,V374,'Renda Fixa'!I:I,"R")) *
(VLOOKUP(V374,Tabela2[],2,0) -
(SUMIFS('Renda Fixa'!S:S,'Renda Fixa'!N:N,V374,'Renda Fixa'!I:I,"A")/SUMIFS('Renda Fixa'!O:O,'Renda Fixa'!N:N,V374,'Renda Fixa'!I:I,"A"))),"")</f>
        <v/>
      </c>
    </row>
    <row r="375" spans="3:25" x14ac:dyDescent="0.25">
      <c r="C375" s="16">
        <v>375</v>
      </c>
      <c r="D375" s="16" t="str">
        <f>IFERROR(IF('Renda Variável'!H401&lt;&gt;"",'Renda Variável'!H401,""),"")</f>
        <v/>
      </c>
      <c r="E375" s="16" t="str">
        <f>IFERROR(IF((SUMIFS('Renda Variável'!M:M,'Renda Variável'!H:H,D375,'Renda Variável'!J:J,"C")-SUMIFS('Renda Variável'!M:M,'Renda Variável'!H:H,D375,'Renda Variável'!J:J,"V"))=0,"",IF(D375="","",IF(COUNTIF('Renda Variável'!$H$27:H401,D375)&gt;1,"",C375))),"")</f>
        <v/>
      </c>
      <c r="F375" s="16" t="str">
        <f t="shared" si="12"/>
        <v/>
      </c>
      <c r="G375" s="16" t="str" cm="1">
        <f t="array" ref="G375">IFERROR(INDEX(D:D,F375),"")</f>
        <v/>
      </c>
      <c r="H375" s="16" t="str">
        <f>IF(G375&lt;&gt;"",VLOOKUP(G375,'Renda Variável'!H:I,2,0),"")</f>
        <v/>
      </c>
      <c r="I375" s="17" t="str">
        <f>IF(G375&lt;&gt;"",(SUMIFS('Renda Variável'!M:M,'Renda Variável'!H:H,G375,'Renda Variável'!J:J,"C")-SUMIFS('Renda Variável'!M:M,'Renda Variável'!H:H,G375,'Renda Variável'!J:J,"V"))*VLOOKUP(G375,Tabela1[],2,0),"")</f>
        <v/>
      </c>
      <c r="J375" s="17" t="str">
        <f>IF(
G375&lt;&gt;"",
(SUMIFS('Renda Variável'!M:M,'Renda Variável'!H:H,G375,'Renda Variável'!J:J,"C")-SUMIFS('Renda Variável'!M:M,'Renda Variável'!H:H,G375,'Renda Variável'!J:J,"V")) *
(VLOOKUP(G375,Tabela1[],2,0) -
(SUMIFS('Renda Variável'!Q:Q,'Renda Variável'!H:H,G375,'Renda Variável'!J:J,"C")/SUMIFS('Renda Variável'!M:M,'Renda Variável'!H:H,G375,'Renda Variável'!J:J,"C"))),"")</f>
        <v/>
      </c>
      <c r="R375" s="16">
        <f t="shared" si="14"/>
        <v>375</v>
      </c>
      <c r="S375" s="16" t="str">
        <f>IFERROR(IF('Renda Fixa'!N405&lt;&gt;"",'Renda Fixa'!N405,""),"")</f>
        <v/>
      </c>
      <c r="T375" s="16" t="str">
        <f>IFERROR(IF((SUMIFS('Renda Fixa'!O:O,'Renda Fixa'!N:N,S375,'Renda Fixa'!I:I,"A")-SUMIFS('Renda Fixa'!O:O,'Renda Fixa'!N:N,S375,'Renda Fixa'!I:I,"R"))=0,"",IF(S375="","",IF(COUNTIF('Renda Fixa'!$N$31:N405,S375)&gt;1,"",R375))),"")</f>
        <v/>
      </c>
      <c r="U375" s="16" t="str">
        <f t="shared" si="13"/>
        <v/>
      </c>
      <c r="V375" s="16" t="str" cm="1">
        <f t="array" ref="V375">IFERROR(INDEX(S:S,U375),"")</f>
        <v/>
      </c>
      <c r="W375" s="16" t="str">
        <f>IF(V375&lt;&gt;"",INDEX('Renda Fixa'!J:J,MATCH(V375,'Renda Fixa'!N:N,0)),"")</f>
        <v/>
      </c>
      <c r="X375" s="17" t="str">
        <f>IF(V375&lt;&gt;"",(SUMIFS('Renda Fixa'!O:O,'Renda Fixa'!N:N,V375,'Renda Fixa'!I:I,"A")-SUMIFS('Renda Fixa'!O:O,'Renda Fixa'!N:N,V375,'Renda Fixa'!I:I,"R"))*VLOOKUP(V375,Tabela2[],2,0),"")</f>
        <v/>
      </c>
      <c r="Y375" s="2" t="str">
        <f>IF(
V375&lt;&gt;"",
(SUMIFS('Renda Fixa'!O:O,'Renda Fixa'!N:N,V375,'Renda Fixa'!I:I,"A")-SUMIFS('Renda Fixa'!O:O,'Renda Fixa'!N:N,V375,'Renda Fixa'!I:I,"R")) *
(VLOOKUP(V375,Tabela2[],2,0) -
(SUMIFS('Renda Fixa'!S:S,'Renda Fixa'!N:N,V375,'Renda Fixa'!I:I,"A")/SUMIFS('Renda Fixa'!O:O,'Renda Fixa'!N:N,V375,'Renda Fixa'!I:I,"A"))),"")</f>
        <v/>
      </c>
    </row>
    <row r="376" spans="3:25" x14ac:dyDescent="0.25">
      <c r="C376" s="16">
        <v>376</v>
      </c>
      <c r="D376" s="16" t="str">
        <f>IFERROR(IF('Renda Variável'!H402&lt;&gt;"",'Renda Variável'!H402,""),"")</f>
        <v/>
      </c>
      <c r="E376" s="16" t="str">
        <f>IFERROR(IF((SUMIFS('Renda Variável'!M:M,'Renda Variável'!H:H,D376,'Renda Variável'!J:J,"C")-SUMIFS('Renda Variável'!M:M,'Renda Variável'!H:H,D376,'Renda Variável'!J:J,"V"))=0,"",IF(D376="","",IF(COUNTIF('Renda Variável'!$H$27:H402,D376)&gt;1,"",C376))),"")</f>
        <v/>
      </c>
      <c r="F376" s="16" t="str">
        <f t="shared" si="12"/>
        <v/>
      </c>
      <c r="G376" s="16" t="str" cm="1">
        <f t="array" ref="G376">IFERROR(INDEX(D:D,F376),"")</f>
        <v/>
      </c>
      <c r="H376" s="16" t="str">
        <f>IF(G376&lt;&gt;"",VLOOKUP(G376,'Renda Variável'!H:I,2,0),"")</f>
        <v/>
      </c>
      <c r="I376" s="17" t="str">
        <f>IF(G376&lt;&gt;"",(SUMIFS('Renda Variável'!M:M,'Renda Variável'!H:H,G376,'Renda Variável'!J:J,"C")-SUMIFS('Renda Variável'!M:M,'Renda Variável'!H:H,G376,'Renda Variável'!J:J,"V"))*VLOOKUP(G376,Tabela1[],2,0),"")</f>
        <v/>
      </c>
      <c r="J376" s="17" t="str">
        <f>IF(
G376&lt;&gt;"",
(SUMIFS('Renda Variável'!M:M,'Renda Variável'!H:H,G376,'Renda Variável'!J:J,"C")-SUMIFS('Renda Variável'!M:M,'Renda Variável'!H:H,G376,'Renda Variável'!J:J,"V")) *
(VLOOKUP(G376,Tabela1[],2,0) -
(SUMIFS('Renda Variável'!Q:Q,'Renda Variável'!H:H,G376,'Renda Variável'!J:J,"C")/SUMIFS('Renda Variável'!M:M,'Renda Variável'!H:H,G376,'Renda Variável'!J:J,"C"))),"")</f>
        <v/>
      </c>
      <c r="R376" s="16">
        <f t="shared" si="14"/>
        <v>376</v>
      </c>
      <c r="S376" s="16" t="str">
        <f>IFERROR(IF('Renda Fixa'!N406&lt;&gt;"",'Renda Fixa'!N406,""),"")</f>
        <v/>
      </c>
      <c r="T376" s="16" t="str">
        <f>IFERROR(IF((SUMIFS('Renda Fixa'!O:O,'Renda Fixa'!N:N,S376,'Renda Fixa'!I:I,"A")-SUMIFS('Renda Fixa'!O:O,'Renda Fixa'!N:N,S376,'Renda Fixa'!I:I,"R"))=0,"",IF(S376="","",IF(COUNTIF('Renda Fixa'!$N$31:N406,S376)&gt;1,"",R376))),"")</f>
        <v/>
      </c>
      <c r="U376" s="16" t="str">
        <f t="shared" si="13"/>
        <v/>
      </c>
      <c r="V376" s="16" t="str" cm="1">
        <f t="array" ref="V376">IFERROR(INDEX(S:S,U376),"")</f>
        <v/>
      </c>
      <c r="W376" s="16" t="str">
        <f>IF(V376&lt;&gt;"",INDEX('Renda Fixa'!J:J,MATCH(V376,'Renda Fixa'!N:N,0)),"")</f>
        <v/>
      </c>
      <c r="X376" s="17" t="str">
        <f>IF(V376&lt;&gt;"",(SUMIFS('Renda Fixa'!O:O,'Renda Fixa'!N:N,V376,'Renda Fixa'!I:I,"A")-SUMIFS('Renda Fixa'!O:O,'Renda Fixa'!N:N,V376,'Renda Fixa'!I:I,"R"))*VLOOKUP(V376,Tabela2[],2,0),"")</f>
        <v/>
      </c>
      <c r="Y376" s="2" t="str">
        <f>IF(
V376&lt;&gt;"",
(SUMIFS('Renda Fixa'!O:O,'Renda Fixa'!N:N,V376,'Renda Fixa'!I:I,"A")-SUMIFS('Renda Fixa'!O:O,'Renda Fixa'!N:N,V376,'Renda Fixa'!I:I,"R")) *
(VLOOKUP(V376,Tabela2[],2,0) -
(SUMIFS('Renda Fixa'!S:S,'Renda Fixa'!N:N,V376,'Renda Fixa'!I:I,"A")/SUMIFS('Renda Fixa'!O:O,'Renda Fixa'!N:N,V376,'Renda Fixa'!I:I,"A"))),"")</f>
        <v/>
      </c>
    </row>
    <row r="377" spans="3:25" x14ac:dyDescent="0.25">
      <c r="C377" s="16">
        <v>377</v>
      </c>
      <c r="D377" s="16" t="str">
        <f>IFERROR(IF('Renda Variável'!H403&lt;&gt;"",'Renda Variável'!H403,""),"")</f>
        <v/>
      </c>
      <c r="E377" s="16" t="str">
        <f>IFERROR(IF((SUMIFS('Renda Variável'!M:M,'Renda Variável'!H:H,D377,'Renda Variável'!J:J,"C")-SUMIFS('Renda Variável'!M:M,'Renda Variável'!H:H,D377,'Renda Variável'!J:J,"V"))=0,"",IF(D377="","",IF(COUNTIF('Renda Variável'!$H$27:H403,D377)&gt;1,"",C377))),"")</f>
        <v/>
      </c>
      <c r="F377" s="16" t="str">
        <f t="shared" si="12"/>
        <v/>
      </c>
      <c r="G377" s="16" t="str" cm="1">
        <f t="array" ref="G377">IFERROR(INDEX(D:D,F377),"")</f>
        <v/>
      </c>
      <c r="H377" s="16" t="str">
        <f>IF(G377&lt;&gt;"",VLOOKUP(G377,'Renda Variável'!H:I,2,0),"")</f>
        <v/>
      </c>
      <c r="I377" s="17" t="str">
        <f>IF(G377&lt;&gt;"",(SUMIFS('Renda Variável'!M:M,'Renda Variável'!H:H,G377,'Renda Variável'!J:J,"C")-SUMIFS('Renda Variável'!M:M,'Renda Variável'!H:H,G377,'Renda Variável'!J:J,"V"))*VLOOKUP(G377,Tabela1[],2,0),"")</f>
        <v/>
      </c>
      <c r="J377" s="17" t="str">
        <f>IF(
G377&lt;&gt;"",
(SUMIFS('Renda Variável'!M:M,'Renda Variável'!H:H,G377,'Renda Variável'!J:J,"C")-SUMIFS('Renda Variável'!M:M,'Renda Variável'!H:H,G377,'Renda Variável'!J:J,"V")) *
(VLOOKUP(G377,Tabela1[],2,0) -
(SUMIFS('Renda Variável'!Q:Q,'Renda Variável'!H:H,G377,'Renda Variável'!J:J,"C")/SUMIFS('Renda Variável'!M:M,'Renda Variável'!H:H,G377,'Renda Variável'!J:J,"C"))),"")</f>
        <v/>
      </c>
      <c r="R377" s="16">
        <f t="shared" si="14"/>
        <v>377</v>
      </c>
      <c r="S377" s="16" t="str">
        <f>IFERROR(IF('Renda Fixa'!N407&lt;&gt;"",'Renda Fixa'!N407,""),"")</f>
        <v/>
      </c>
      <c r="T377" s="16" t="str">
        <f>IFERROR(IF((SUMIFS('Renda Fixa'!O:O,'Renda Fixa'!N:N,S377,'Renda Fixa'!I:I,"A")-SUMIFS('Renda Fixa'!O:O,'Renda Fixa'!N:N,S377,'Renda Fixa'!I:I,"R"))=0,"",IF(S377="","",IF(COUNTIF('Renda Fixa'!$N$31:N407,S377)&gt;1,"",R377))),"")</f>
        <v/>
      </c>
      <c r="U377" s="16" t="str">
        <f t="shared" si="13"/>
        <v/>
      </c>
      <c r="V377" s="16" t="str" cm="1">
        <f t="array" ref="V377">IFERROR(INDEX(S:S,U377),"")</f>
        <v/>
      </c>
      <c r="W377" s="16" t="str">
        <f>IF(V377&lt;&gt;"",INDEX('Renda Fixa'!J:J,MATCH(V377,'Renda Fixa'!N:N,0)),"")</f>
        <v/>
      </c>
      <c r="X377" s="17" t="str">
        <f>IF(V377&lt;&gt;"",(SUMIFS('Renda Fixa'!O:O,'Renda Fixa'!N:N,V377,'Renda Fixa'!I:I,"A")-SUMIFS('Renda Fixa'!O:O,'Renda Fixa'!N:N,V377,'Renda Fixa'!I:I,"R"))*VLOOKUP(V377,Tabela2[],2,0),"")</f>
        <v/>
      </c>
      <c r="Y377" s="2" t="str">
        <f>IF(
V377&lt;&gt;"",
(SUMIFS('Renda Fixa'!O:O,'Renda Fixa'!N:N,V377,'Renda Fixa'!I:I,"A")-SUMIFS('Renda Fixa'!O:O,'Renda Fixa'!N:N,V377,'Renda Fixa'!I:I,"R")) *
(VLOOKUP(V377,Tabela2[],2,0) -
(SUMIFS('Renda Fixa'!S:S,'Renda Fixa'!N:N,V377,'Renda Fixa'!I:I,"A")/SUMIFS('Renda Fixa'!O:O,'Renda Fixa'!N:N,V377,'Renda Fixa'!I:I,"A"))),"")</f>
        <v/>
      </c>
    </row>
    <row r="378" spans="3:25" x14ac:dyDescent="0.25">
      <c r="C378" s="16">
        <v>378</v>
      </c>
      <c r="D378" s="16" t="str">
        <f>IFERROR(IF('Renda Variável'!H404&lt;&gt;"",'Renda Variável'!H404,""),"")</f>
        <v/>
      </c>
      <c r="E378" s="16" t="str">
        <f>IFERROR(IF((SUMIFS('Renda Variável'!M:M,'Renda Variável'!H:H,D378,'Renda Variável'!J:J,"C")-SUMIFS('Renda Variável'!M:M,'Renda Variável'!H:H,D378,'Renda Variável'!J:J,"V"))=0,"",IF(D378="","",IF(COUNTIF('Renda Variável'!$H$27:H404,D378)&gt;1,"",C378))),"")</f>
        <v/>
      </c>
      <c r="F378" s="16" t="str">
        <f t="shared" si="12"/>
        <v/>
      </c>
      <c r="G378" s="16" t="str" cm="1">
        <f t="array" ref="G378">IFERROR(INDEX(D:D,F378),"")</f>
        <v/>
      </c>
      <c r="H378" s="16" t="str">
        <f>IF(G378&lt;&gt;"",VLOOKUP(G378,'Renda Variável'!H:I,2,0),"")</f>
        <v/>
      </c>
      <c r="I378" s="17" t="str">
        <f>IF(G378&lt;&gt;"",(SUMIFS('Renda Variável'!M:M,'Renda Variável'!H:H,G378,'Renda Variável'!J:J,"C")-SUMIFS('Renda Variável'!M:M,'Renda Variável'!H:H,G378,'Renda Variável'!J:J,"V"))*VLOOKUP(G378,Tabela1[],2,0),"")</f>
        <v/>
      </c>
      <c r="J378" s="17" t="str">
        <f>IF(
G378&lt;&gt;"",
(SUMIFS('Renda Variável'!M:M,'Renda Variável'!H:H,G378,'Renda Variável'!J:J,"C")-SUMIFS('Renda Variável'!M:M,'Renda Variável'!H:H,G378,'Renda Variável'!J:J,"V")) *
(VLOOKUP(G378,Tabela1[],2,0) -
(SUMIFS('Renda Variável'!Q:Q,'Renda Variável'!H:H,G378,'Renda Variável'!J:J,"C")/SUMIFS('Renda Variável'!M:M,'Renda Variável'!H:H,G378,'Renda Variável'!J:J,"C"))),"")</f>
        <v/>
      </c>
      <c r="R378" s="16">
        <f t="shared" si="14"/>
        <v>378</v>
      </c>
      <c r="S378" s="16" t="str">
        <f>IFERROR(IF('Renda Fixa'!N408&lt;&gt;"",'Renda Fixa'!N408,""),"")</f>
        <v/>
      </c>
      <c r="T378" s="16" t="str">
        <f>IFERROR(IF((SUMIFS('Renda Fixa'!O:O,'Renda Fixa'!N:N,S378,'Renda Fixa'!I:I,"A")-SUMIFS('Renda Fixa'!O:O,'Renda Fixa'!N:N,S378,'Renda Fixa'!I:I,"R"))=0,"",IF(S378="","",IF(COUNTIF('Renda Fixa'!$N$31:N408,S378)&gt;1,"",R378))),"")</f>
        <v/>
      </c>
      <c r="U378" s="16" t="str">
        <f t="shared" si="13"/>
        <v/>
      </c>
      <c r="V378" s="16" t="str" cm="1">
        <f t="array" ref="V378">IFERROR(INDEX(S:S,U378),"")</f>
        <v/>
      </c>
      <c r="W378" s="16" t="str">
        <f>IF(V378&lt;&gt;"",INDEX('Renda Fixa'!J:J,MATCH(V378,'Renda Fixa'!N:N,0)),"")</f>
        <v/>
      </c>
      <c r="X378" s="17" t="str">
        <f>IF(V378&lt;&gt;"",(SUMIFS('Renda Fixa'!O:O,'Renda Fixa'!N:N,V378,'Renda Fixa'!I:I,"A")-SUMIFS('Renda Fixa'!O:O,'Renda Fixa'!N:N,V378,'Renda Fixa'!I:I,"R"))*VLOOKUP(V378,Tabela2[],2,0),"")</f>
        <v/>
      </c>
      <c r="Y378" s="2" t="str">
        <f>IF(
V378&lt;&gt;"",
(SUMIFS('Renda Fixa'!O:O,'Renda Fixa'!N:N,V378,'Renda Fixa'!I:I,"A")-SUMIFS('Renda Fixa'!O:O,'Renda Fixa'!N:N,V378,'Renda Fixa'!I:I,"R")) *
(VLOOKUP(V378,Tabela2[],2,0) -
(SUMIFS('Renda Fixa'!S:S,'Renda Fixa'!N:N,V378,'Renda Fixa'!I:I,"A")/SUMIFS('Renda Fixa'!O:O,'Renda Fixa'!N:N,V378,'Renda Fixa'!I:I,"A"))),"")</f>
        <v/>
      </c>
    </row>
    <row r="379" spans="3:25" x14ac:dyDescent="0.25">
      <c r="C379" s="16">
        <v>379</v>
      </c>
      <c r="D379" s="16" t="str">
        <f>IFERROR(IF('Renda Variável'!H405&lt;&gt;"",'Renda Variável'!H405,""),"")</f>
        <v/>
      </c>
      <c r="E379" s="16" t="str">
        <f>IFERROR(IF((SUMIFS('Renda Variável'!M:M,'Renda Variável'!H:H,D379,'Renda Variável'!J:J,"C")-SUMIFS('Renda Variável'!M:M,'Renda Variável'!H:H,D379,'Renda Variável'!J:J,"V"))=0,"",IF(D379="","",IF(COUNTIF('Renda Variável'!$H$27:H405,D379)&gt;1,"",C379))),"")</f>
        <v/>
      </c>
      <c r="F379" s="16" t="str">
        <f t="shared" si="12"/>
        <v/>
      </c>
      <c r="G379" s="16" t="str" cm="1">
        <f t="array" ref="G379">IFERROR(INDEX(D:D,F379),"")</f>
        <v/>
      </c>
      <c r="H379" s="16" t="str">
        <f>IF(G379&lt;&gt;"",VLOOKUP(G379,'Renda Variável'!H:I,2,0),"")</f>
        <v/>
      </c>
      <c r="I379" s="17" t="str">
        <f>IF(G379&lt;&gt;"",(SUMIFS('Renda Variável'!M:M,'Renda Variável'!H:H,G379,'Renda Variável'!J:J,"C")-SUMIFS('Renda Variável'!M:M,'Renda Variável'!H:H,G379,'Renda Variável'!J:J,"V"))*VLOOKUP(G379,Tabela1[],2,0),"")</f>
        <v/>
      </c>
      <c r="J379" s="17" t="str">
        <f>IF(
G379&lt;&gt;"",
(SUMIFS('Renda Variável'!M:M,'Renda Variável'!H:H,G379,'Renda Variável'!J:J,"C")-SUMIFS('Renda Variável'!M:M,'Renda Variável'!H:H,G379,'Renda Variável'!J:J,"V")) *
(VLOOKUP(G379,Tabela1[],2,0) -
(SUMIFS('Renda Variável'!Q:Q,'Renda Variável'!H:H,G379,'Renda Variável'!J:J,"C")/SUMIFS('Renda Variável'!M:M,'Renda Variável'!H:H,G379,'Renda Variável'!J:J,"C"))),"")</f>
        <v/>
      </c>
      <c r="R379" s="16">
        <f t="shared" si="14"/>
        <v>379</v>
      </c>
      <c r="S379" s="16" t="str">
        <f>IFERROR(IF('Renda Fixa'!N409&lt;&gt;"",'Renda Fixa'!N409,""),"")</f>
        <v/>
      </c>
      <c r="T379" s="16" t="str">
        <f>IFERROR(IF((SUMIFS('Renda Fixa'!O:O,'Renda Fixa'!N:N,S379,'Renda Fixa'!I:I,"A")-SUMIFS('Renda Fixa'!O:O,'Renda Fixa'!N:N,S379,'Renda Fixa'!I:I,"R"))=0,"",IF(S379="","",IF(COUNTIF('Renda Fixa'!$N$31:N409,S379)&gt;1,"",R379))),"")</f>
        <v/>
      </c>
      <c r="U379" s="16" t="str">
        <f t="shared" si="13"/>
        <v/>
      </c>
      <c r="V379" s="16" t="str" cm="1">
        <f t="array" ref="V379">IFERROR(INDEX(S:S,U379),"")</f>
        <v/>
      </c>
      <c r="W379" s="16" t="str">
        <f>IF(V379&lt;&gt;"",INDEX('Renda Fixa'!J:J,MATCH(V379,'Renda Fixa'!N:N,0)),"")</f>
        <v/>
      </c>
      <c r="X379" s="17" t="str">
        <f>IF(V379&lt;&gt;"",(SUMIFS('Renda Fixa'!O:O,'Renda Fixa'!N:N,V379,'Renda Fixa'!I:I,"A")-SUMIFS('Renda Fixa'!O:O,'Renda Fixa'!N:N,V379,'Renda Fixa'!I:I,"R"))*VLOOKUP(V379,Tabela2[],2,0),"")</f>
        <v/>
      </c>
      <c r="Y379" s="2" t="str">
        <f>IF(
V379&lt;&gt;"",
(SUMIFS('Renda Fixa'!O:O,'Renda Fixa'!N:N,V379,'Renda Fixa'!I:I,"A")-SUMIFS('Renda Fixa'!O:O,'Renda Fixa'!N:N,V379,'Renda Fixa'!I:I,"R")) *
(VLOOKUP(V379,Tabela2[],2,0) -
(SUMIFS('Renda Fixa'!S:S,'Renda Fixa'!N:N,V379,'Renda Fixa'!I:I,"A")/SUMIFS('Renda Fixa'!O:O,'Renda Fixa'!N:N,V379,'Renda Fixa'!I:I,"A"))),"")</f>
        <v/>
      </c>
    </row>
    <row r="380" spans="3:25" x14ac:dyDescent="0.25">
      <c r="C380" s="16">
        <v>380</v>
      </c>
      <c r="D380" s="16" t="str">
        <f>IFERROR(IF('Renda Variável'!H406&lt;&gt;"",'Renda Variável'!H406,""),"")</f>
        <v/>
      </c>
      <c r="E380" s="16" t="str">
        <f>IFERROR(IF((SUMIFS('Renda Variável'!M:M,'Renda Variável'!H:H,D380,'Renda Variável'!J:J,"C")-SUMIFS('Renda Variável'!M:M,'Renda Variável'!H:H,D380,'Renda Variável'!J:J,"V"))=0,"",IF(D380="","",IF(COUNTIF('Renda Variável'!$H$27:H406,D380)&gt;1,"",C380))),"")</f>
        <v/>
      </c>
      <c r="F380" s="16" t="str">
        <f t="shared" si="12"/>
        <v/>
      </c>
      <c r="G380" s="16" t="str" cm="1">
        <f t="array" ref="G380">IFERROR(INDEX(D:D,F380),"")</f>
        <v/>
      </c>
      <c r="H380" s="16" t="str">
        <f>IF(G380&lt;&gt;"",VLOOKUP(G380,'Renda Variável'!H:I,2,0),"")</f>
        <v/>
      </c>
      <c r="I380" s="17" t="str">
        <f>IF(G380&lt;&gt;"",(SUMIFS('Renda Variável'!M:M,'Renda Variável'!H:H,G380,'Renda Variável'!J:J,"C")-SUMIFS('Renda Variável'!M:M,'Renda Variável'!H:H,G380,'Renda Variável'!J:J,"V"))*VLOOKUP(G380,Tabela1[],2,0),"")</f>
        <v/>
      </c>
      <c r="J380" s="17" t="str">
        <f>IF(
G380&lt;&gt;"",
(SUMIFS('Renda Variável'!M:M,'Renda Variável'!H:H,G380,'Renda Variável'!J:J,"C")-SUMIFS('Renda Variável'!M:M,'Renda Variável'!H:H,G380,'Renda Variável'!J:J,"V")) *
(VLOOKUP(G380,Tabela1[],2,0) -
(SUMIFS('Renda Variável'!Q:Q,'Renda Variável'!H:H,G380,'Renda Variável'!J:J,"C")/SUMIFS('Renda Variável'!M:M,'Renda Variável'!H:H,G380,'Renda Variável'!J:J,"C"))),"")</f>
        <v/>
      </c>
      <c r="R380" s="16">
        <f t="shared" si="14"/>
        <v>380</v>
      </c>
      <c r="S380" s="16" t="str">
        <f>IFERROR(IF('Renda Fixa'!N410&lt;&gt;"",'Renda Fixa'!N410,""),"")</f>
        <v/>
      </c>
      <c r="T380" s="16" t="str">
        <f>IFERROR(IF((SUMIFS('Renda Fixa'!O:O,'Renda Fixa'!N:N,S380,'Renda Fixa'!I:I,"A")-SUMIFS('Renda Fixa'!O:O,'Renda Fixa'!N:N,S380,'Renda Fixa'!I:I,"R"))=0,"",IF(S380="","",IF(COUNTIF('Renda Fixa'!$N$31:N410,S380)&gt;1,"",R380))),"")</f>
        <v/>
      </c>
      <c r="U380" s="16" t="str">
        <f t="shared" si="13"/>
        <v/>
      </c>
      <c r="V380" s="16" t="str" cm="1">
        <f t="array" ref="V380">IFERROR(INDEX(S:S,U380),"")</f>
        <v/>
      </c>
      <c r="W380" s="16" t="str">
        <f>IF(V380&lt;&gt;"",INDEX('Renda Fixa'!J:J,MATCH(V380,'Renda Fixa'!N:N,0)),"")</f>
        <v/>
      </c>
      <c r="X380" s="17" t="str">
        <f>IF(V380&lt;&gt;"",(SUMIFS('Renda Fixa'!O:O,'Renda Fixa'!N:N,V380,'Renda Fixa'!I:I,"A")-SUMIFS('Renda Fixa'!O:O,'Renda Fixa'!N:N,V380,'Renda Fixa'!I:I,"R"))*VLOOKUP(V380,Tabela2[],2,0),"")</f>
        <v/>
      </c>
      <c r="Y380" s="2" t="str">
        <f>IF(
V380&lt;&gt;"",
(SUMIFS('Renda Fixa'!O:O,'Renda Fixa'!N:N,V380,'Renda Fixa'!I:I,"A")-SUMIFS('Renda Fixa'!O:O,'Renda Fixa'!N:N,V380,'Renda Fixa'!I:I,"R")) *
(VLOOKUP(V380,Tabela2[],2,0) -
(SUMIFS('Renda Fixa'!S:S,'Renda Fixa'!N:N,V380,'Renda Fixa'!I:I,"A")/SUMIFS('Renda Fixa'!O:O,'Renda Fixa'!N:N,V380,'Renda Fixa'!I:I,"A"))),"")</f>
        <v/>
      </c>
    </row>
    <row r="381" spans="3:25" x14ac:dyDescent="0.25">
      <c r="C381" s="16">
        <v>381</v>
      </c>
      <c r="D381" s="16" t="str">
        <f>IFERROR(IF('Renda Variável'!H407&lt;&gt;"",'Renda Variável'!H407,""),"")</f>
        <v/>
      </c>
      <c r="E381" s="16" t="str">
        <f>IFERROR(IF((SUMIFS('Renda Variável'!M:M,'Renda Variável'!H:H,D381,'Renda Variável'!J:J,"C")-SUMIFS('Renda Variável'!M:M,'Renda Variável'!H:H,D381,'Renda Variável'!J:J,"V"))=0,"",IF(D381="","",IF(COUNTIF('Renda Variável'!$H$27:H407,D381)&gt;1,"",C381))),"")</f>
        <v/>
      </c>
      <c r="F381" s="16" t="str">
        <f t="shared" si="12"/>
        <v/>
      </c>
      <c r="G381" s="16" t="str" cm="1">
        <f t="array" ref="G381">IFERROR(INDEX(D:D,F381),"")</f>
        <v/>
      </c>
      <c r="H381" s="16" t="str">
        <f>IF(G381&lt;&gt;"",VLOOKUP(G381,'Renda Variável'!H:I,2,0),"")</f>
        <v/>
      </c>
      <c r="I381" s="17" t="str">
        <f>IF(G381&lt;&gt;"",(SUMIFS('Renda Variável'!M:M,'Renda Variável'!H:H,G381,'Renda Variável'!J:J,"C")-SUMIFS('Renda Variável'!M:M,'Renda Variável'!H:H,G381,'Renda Variável'!J:J,"V"))*VLOOKUP(G381,Tabela1[],2,0),"")</f>
        <v/>
      </c>
      <c r="J381" s="17" t="str">
        <f>IF(
G381&lt;&gt;"",
(SUMIFS('Renda Variável'!M:M,'Renda Variável'!H:H,G381,'Renda Variável'!J:J,"C")-SUMIFS('Renda Variável'!M:M,'Renda Variável'!H:H,G381,'Renda Variável'!J:J,"V")) *
(VLOOKUP(G381,Tabela1[],2,0) -
(SUMIFS('Renda Variável'!Q:Q,'Renda Variável'!H:H,G381,'Renda Variável'!J:J,"C")/SUMIFS('Renda Variável'!M:M,'Renda Variável'!H:H,G381,'Renda Variável'!J:J,"C"))),"")</f>
        <v/>
      </c>
      <c r="R381" s="16">
        <f t="shared" si="14"/>
        <v>381</v>
      </c>
      <c r="S381" s="16" t="str">
        <f>IFERROR(IF('Renda Fixa'!N411&lt;&gt;"",'Renda Fixa'!N411,""),"")</f>
        <v/>
      </c>
      <c r="T381" s="16" t="str">
        <f>IFERROR(IF((SUMIFS('Renda Fixa'!O:O,'Renda Fixa'!N:N,S381,'Renda Fixa'!I:I,"A")-SUMIFS('Renda Fixa'!O:O,'Renda Fixa'!N:N,S381,'Renda Fixa'!I:I,"R"))=0,"",IF(S381="","",IF(COUNTIF('Renda Fixa'!$N$31:N411,S381)&gt;1,"",R381))),"")</f>
        <v/>
      </c>
      <c r="U381" s="16" t="str">
        <f t="shared" si="13"/>
        <v/>
      </c>
      <c r="V381" s="16" t="str" cm="1">
        <f t="array" ref="V381">IFERROR(INDEX(S:S,U381),"")</f>
        <v/>
      </c>
      <c r="W381" s="16" t="str">
        <f>IF(V381&lt;&gt;"",INDEX('Renda Fixa'!J:J,MATCH(V381,'Renda Fixa'!N:N,0)),"")</f>
        <v/>
      </c>
      <c r="X381" s="17" t="str">
        <f>IF(V381&lt;&gt;"",(SUMIFS('Renda Fixa'!O:O,'Renda Fixa'!N:N,V381,'Renda Fixa'!I:I,"A")-SUMIFS('Renda Fixa'!O:O,'Renda Fixa'!N:N,V381,'Renda Fixa'!I:I,"R"))*VLOOKUP(V381,Tabela2[],2,0),"")</f>
        <v/>
      </c>
      <c r="Y381" s="2" t="str">
        <f>IF(
V381&lt;&gt;"",
(SUMIFS('Renda Fixa'!O:O,'Renda Fixa'!N:N,V381,'Renda Fixa'!I:I,"A")-SUMIFS('Renda Fixa'!O:O,'Renda Fixa'!N:N,V381,'Renda Fixa'!I:I,"R")) *
(VLOOKUP(V381,Tabela2[],2,0) -
(SUMIFS('Renda Fixa'!S:S,'Renda Fixa'!N:N,V381,'Renda Fixa'!I:I,"A")/SUMIFS('Renda Fixa'!O:O,'Renda Fixa'!N:N,V381,'Renda Fixa'!I:I,"A"))),"")</f>
        <v/>
      </c>
    </row>
    <row r="382" spans="3:25" x14ac:dyDescent="0.25">
      <c r="C382" s="16">
        <v>382</v>
      </c>
      <c r="D382" s="16" t="str">
        <f>IFERROR(IF('Renda Variável'!H408&lt;&gt;"",'Renda Variável'!H408,""),"")</f>
        <v/>
      </c>
      <c r="E382" s="16" t="str">
        <f>IFERROR(IF((SUMIFS('Renda Variável'!M:M,'Renda Variável'!H:H,D382,'Renda Variável'!J:J,"C")-SUMIFS('Renda Variável'!M:M,'Renda Variável'!H:H,D382,'Renda Variável'!J:J,"V"))=0,"",IF(D382="","",IF(COUNTIF('Renda Variável'!$H$27:H408,D382)&gt;1,"",C382))),"")</f>
        <v/>
      </c>
      <c r="F382" s="16" t="str">
        <f t="shared" si="12"/>
        <v/>
      </c>
      <c r="G382" s="16" t="str" cm="1">
        <f t="array" ref="G382">IFERROR(INDEX(D:D,F382),"")</f>
        <v/>
      </c>
      <c r="H382" s="16" t="str">
        <f>IF(G382&lt;&gt;"",VLOOKUP(G382,'Renda Variável'!H:I,2,0),"")</f>
        <v/>
      </c>
      <c r="I382" s="17" t="str">
        <f>IF(G382&lt;&gt;"",(SUMIFS('Renda Variável'!M:M,'Renda Variável'!H:H,G382,'Renda Variável'!J:J,"C")-SUMIFS('Renda Variável'!M:M,'Renda Variável'!H:H,G382,'Renda Variável'!J:J,"V"))*VLOOKUP(G382,Tabela1[],2,0),"")</f>
        <v/>
      </c>
      <c r="J382" s="17" t="str">
        <f>IF(
G382&lt;&gt;"",
(SUMIFS('Renda Variável'!M:M,'Renda Variável'!H:H,G382,'Renda Variável'!J:J,"C")-SUMIFS('Renda Variável'!M:M,'Renda Variável'!H:H,G382,'Renda Variável'!J:J,"V")) *
(VLOOKUP(G382,Tabela1[],2,0) -
(SUMIFS('Renda Variável'!Q:Q,'Renda Variável'!H:H,G382,'Renda Variável'!J:J,"C")/SUMIFS('Renda Variável'!M:M,'Renda Variável'!H:H,G382,'Renda Variável'!J:J,"C"))),"")</f>
        <v/>
      </c>
      <c r="R382" s="16">
        <f t="shared" si="14"/>
        <v>382</v>
      </c>
      <c r="S382" s="16" t="str">
        <f>IFERROR(IF('Renda Fixa'!N412&lt;&gt;"",'Renda Fixa'!N412,""),"")</f>
        <v/>
      </c>
      <c r="T382" s="16" t="str">
        <f>IFERROR(IF((SUMIFS('Renda Fixa'!O:O,'Renda Fixa'!N:N,S382,'Renda Fixa'!I:I,"A")-SUMIFS('Renda Fixa'!O:O,'Renda Fixa'!N:N,S382,'Renda Fixa'!I:I,"R"))=0,"",IF(S382="","",IF(COUNTIF('Renda Fixa'!$N$31:N412,S382)&gt;1,"",R382))),"")</f>
        <v/>
      </c>
      <c r="U382" s="16" t="str">
        <f t="shared" si="13"/>
        <v/>
      </c>
      <c r="V382" s="16" t="str" cm="1">
        <f t="array" ref="V382">IFERROR(INDEX(S:S,U382),"")</f>
        <v/>
      </c>
      <c r="W382" s="16" t="str">
        <f>IF(V382&lt;&gt;"",INDEX('Renda Fixa'!J:J,MATCH(V382,'Renda Fixa'!N:N,0)),"")</f>
        <v/>
      </c>
      <c r="X382" s="17" t="str">
        <f>IF(V382&lt;&gt;"",(SUMIFS('Renda Fixa'!O:O,'Renda Fixa'!N:N,V382,'Renda Fixa'!I:I,"A")-SUMIFS('Renda Fixa'!O:O,'Renda Fixa'!N:N,V382,'Renda Fixa'!I:I,"R"))*VLOOKUP(V382,Tabela2[],2,0),"")</f>
        <v/>
      </c>
      <c r="Y382" s="2" t="str">
        <f>IF(
V382&lt;&gt;"",
(SUMIFS('Renda Fixa'!O:O,'Renda Fixa'!N:N,V382,'Renda Fixa'!I:I,"A")-SUMIFS('Renda Fixa'!O:O,'Renda Fixa'!N:N,V382,'Renda Fixa'!I:I,"R")) *
(VLOOKUP(V382,Tabela2[],2,0) -
(SUMIFS('Renda Fixa'!S:S,'Renda Fixa'!N:N,V382,'Renda Fixa'!I:I,"A")/SUMIFS('Renda Fixa'!O:O,'Renda Fixa'!N:N,V382,'Renda Fixa'!I:I,"A"))),"")</f>
        <v/>
      </c>
    </row>
    <row r="383" spans="3:25" x14ac:dyDescent="0.25">
      <c r="C383" s="16">
        <v>383</v>
      </c>
      <c r="D383" s="16" t="str">
        <f>IFERROR(IF('Renda Variável'!H409&lt;&gt;"",'Renda Variável'!H409,""),"")</f>
        <v/>
      </c>
      <c r="E383" s="16" t="str">
        <f>IFERROR(IF((SUMIFS('Renda Variável'!M:M,'Renda Variável'!H:H,D383,'Renda Variável'!J:J,"C")-SUMIFS('Renda Variável'!M:M,'Renda Variável'!H:H,D383,'Renda Variável'!J:J,"V"))=0,"",IF(D383="","",IF(COUNTIF('Renda Variável'!$H$27:H409,D383)&gt;1,"",C383))),"")</f>
        <v/>
      </c>
      <c r="F383" s="16" t="str">
        <f t="shared" si="12"/>
        <v/>
      </c>
      <c r="G383" s="16" t="str" cm="1">
        <f t="array" ref="G383">IFERROR(INDEX(D:D,F383),"")</f>
        <v/>
      </c>
      <c r="H383" s="16" t="str">
        <f>IF(G383&lt;&gt;"",VLOOKUP(G383,'Renda Variável'!H:I,2,0),"")</f>
        <v/>
      </c>
      <c r="I383" s="17" t="str">
        <f>IF(G383&lt;&gt;"",(SUMIFS('Renda Variável'!M:M,'Renda Variável'!H:H,G383,'Renda Variável'!J:J,"C")-SUMIFS('Renda Variável'!M:M,'Renda Variável'!H:H,G383,'Renda Variável'!J:J,"V"))*VLOOKUP(G383,Tabela1[],2,0),"")</f>
        <v/>
      </c>
      <c r="J383" s="17" t="str">
        <f>IF(
G383&lt;&gt;"",
(SUMIFS('Renda Variável'!M:M,'Renda Variável'!H:H,G383,'Renda Variável'!J:J,"C")-SUMIFS('Renda Variável'!M:M,'Renda Variável'!H:H,G383,'Renda Variável'!J:J,"V")) *
(VLOOKUP(G383,Tabela1[],2,0) -
(SUMIFS('Renda Variável'!Q:Q,'Renda Variável'!H:H,G383,'Renda Variável'!J:J,"C")/SUMIFS('Renda Variável'!M:M,'Renda Variável'!H:H,G383,'Renda Variável'!J:J,"C"))),"")</f>
        <v/>
      </c>
      <c r="R383" s="16">
        <f t="shared" si="14"/>
        <v>383</v>
      </c>
      <c r="S383" s="16" t="str">
        <f>IFERROR(IF('Renda Fixa'!N413&lt;&gt;"",'Renda Fixa'!N413,""),"")</f>
        <v/>
      </c>
      <c r="T383" s="16" t="str">
        <f>IFERROR(IF((SUMIFS('Renda Fixa'!O:O,'Renda Fixa'!N:N,S383,'Renda Fixa'!I:I,"A")-SUMIFS('Renda Fixa'!O:O,'Renda Fixa'!N:N,S383,'Renda Fixa'!I:I,"R"))=0,"",IF(S383="","",IF(COUNTIF('Renda Fixa'!$N$31:N413,S383)&gt;1,"",R383))),"")</f>
        <v/>
      </c>
      <c r="U383" s="16" t="str">
        <f t="shared" si="13"/>
        <v/>
      </c>
      <c r="V383" s="16" t="str" cm="1">
        <f t="array" ref="V383">IFERROR(INDEX(S:S,U383),"")</f>
        <v/>
      </c>
      <c r="W383" s="16" t="str">
        <f>IF(V383&lt;&gt;"",INDEX('Renda Fixa'!J:J,MATCH(V383,'Renda Fixa'!N:N,0)),"")</f>
        <v/>
      </c>
      <c r="X383" s="17" t="str">
        <f>IF(V383&lt;&gt;"",(SUMIFS('Renda Fixa'!O:O,'Renda Fixa'!N:N,V383,'Renda Fixa'!I:I,"A")-SUMIFS('Renda Fixa'!O:O,'Renda Fixa'!N:N,V383,'Renda Fixa'!I:I,"R"))*VLOOKUP(V383,Tabela2[],2,0),"")</f>
        <v/>
      </c>
      <c r="Y383" s="2" t="str">
        <f>IF(
V383&lt;&gt;"",
(SUMIFS('Renda Fixa'!O:O,'Renda Fixa'!N:N,V383,'Renda Fixa'!I:I,"A")-SUMIFS('Renda Fixa'!O:O,'Renda Fixa'!N:N,V383,'Renda Fixa'!I:I,"R")) *
(VLOOKUP(V383,Tabela2[],2,0) -
(SUMIFS('Renda Fixa'!S:S,'Renda Fixa'!N:N,V383,'Renda Fixa'!I:I,"A")/SUMIFS('Renda Fixa'!O:O,'Renda Fixa'!N:N,V383,'Renda Fixa'!I:I,"A"))),"")</f>
        <v/>
      </c>
    </row>
    <row r="384" spans="3:25" x14ac:dyDescent="0.25">
      <c r="C384" s="16">
        <v>384</v>
      </c>
      <c r="D384" s="16" t="str">
        <f>IFERROR(IF('Renda Variável'!H410&lt;&gt;"",'Renda Variável'!H410,""),"")</f>
        <v/>
      </c>
      <c r="E384" s="16" t="str">
        <f>IFERROR(IF((SUMIFS('Renda Variável'!M:M,'Renda Variável'!H:H,D384,'Renda Variável'!J:J,"C")-SUMIFS('Renda Variável'!M:M,'Renda Variável'!H:H,D384,'Renda Variável'!J:J,"V"))=0,"",IF(D384="","",IF(COUNTIF('Renda Variável'!$H$27:H410,D384)&gt;1,"",C384))),"")</f>
        <v/>
      </c>
      <c r="F384" s="16" t="str">
        <f t="shared" si="12"/>
        <v/>
      </c>
      <c r="G384" s="16" t="str" cm="1">
        <f t="array" ref="G384">IFERROR(INDEX(D:D,F384),"")</f>
        <v/>
      </c>
      <c r="H384" s="16" t="str">
        <f>IF(G384&lt;&gt;"",VLOOKUP(G384,'Renda Variável'!H:I,2,0),"")</f>
        <v/>
      </c>
      <c r="I384" s="17" t="str">
        <f>IF(G384&lt;&gt;"",(SUMIFS('Renda Variável'!M:M,'Renda Variável'!H:H,G384,'Renda Variável'!J:J,"C")-SUMIFS('Renda Variável'!M:M,'Renda Variável'!H:H,G384,'Renda Variável'!J:J,"V"))*VLOOKUP(G384,Tabela1[],2,0),"")</f>
        <v/>
      </c>
      <c r="J384" s="17" t="str">
        <f>IF(
G384&lt;&gt;"",
(SUMIFS('Renda Variável'!M:M,'Renda Variável'!H:H,G384,'Renda Variável'!J:J,"C")-SUMIFS('Renda Variável'!M:M,'Renda Variável'!H:H,G384,'Renda Variável'!J:J,"V")) *
(VLOOKUP(G384,Tabela1[],2,0) -
(SUMIFS('Renda Variável'!Q:Q,'Renda Variável'!H:H,G384,'Renda Variável'!J:J,"C")/SUMIFS('Renda Variável'!M:M,'Renda Variável'!H:H,G384,'Renda Variável'!J:J,"C"))),"")</f>
        <v/>
      </c>
      <c r="R384" s="16">
        <f t="shared" si="14"/>
        <v>384</v>
      </c>
      <c r="S384" s="16" t="str">
        <f>IFERROR(IF('Renda Fixa'!N414&lt;&gt;"",'Renda Fixa'!N414,""),"")</f>
        <v/>
      </c>
      <c r="T384" s="16" t="str">
        <f>IFERROR(IF((SUMIFS('Renda Fixa'!O:O,'Renda Fixa'!N:N,S384,'Renda Fixa'!I:I,"A")-SUMIFS('Renda Fixa'!O:O,'Renda Fixa'!N:N,S384,'Renda Fixa'!I:I,"R"))=0,"",IF(S384="","",IF(COUNTIF('Renda Fixa'!$N$31:N414,S384)&gt;1,"",R384))),"")</f>
        <v/>
      </c>
      <c r="U384" s="16" t="str">
        <f t="shared" si="13"/>
        <v/>
      </c>
      <c r="V384" s="16" t="str" cm="1">
        <f t="array" ref="V384">IFERROR(INDEX(S:S,U384),"")</f>
        <v/>
      </c>
      <c r="W384" s="16" t="str">
        <f>IF(V384&lt;&gt;"",INDEX('Renda Fixa'!J:J,MATCH(V384,'Renda Fixa'!N:N,0)),"")</f>
        <v/>
      </c>
      <c r="X384" s="17" t="str">
        <f>IF(V384&lt;&gt;"",(SUMIFS('Renda Fixa'!O:O,'Renda Fixa'!N:N,V384,'Renda Fixa'!I:I,"A")-SUMIFS('Renda Fixa'!O:O,'Renda Fixa'!N:N,V384,'Renda Fixa'!I:I,"R"))*VLOOKUP(V384,Tabela2[],2,0),"")</f>
        <v/>
      </c>
      <c r="Y384" s="2" t="str">
        <f>IF(
V384&lt;&gt;"",
(SUMIFS('Renda Fixa'!O:O,'Renda Fixa'!N:N,V384,'Renda Fixa'!I:I,"A")-SUMIFS('Renda Fixa'!O:O,'Renda Fixa'!N:N,V384,'Renda Fixa'!I:I,"R")) *
(VLOOKUP(V384,Tabela2[],2,0) -
(SUMIFS('Renda Fixa'!S:S,'Renda Fixa'!N:N,V384,'Renda Fixa'!I:I,"A")/SUMIFS('Renda Fixa'!O:O,'Renda Fixa'!N:N,V384,'Renda Fixa'!I:I,"A"))),"")</f>
        <v/>
      </c>
    </row>
    <row r="385" spans="3:25" x14ac:dyDescent="0.25">
      <c r="C385" s="16">
        <v>385</v>
      </c>
      <c r="D385" s="16" t="str">
        <f>IFERROR(IF('Renda Variável'!H411&lt;&gt;"",'Renda Variável'!H411,""),"")</f>
        <v/>
      </c>
      <c r="E385" s="16" t="str">
        <f>IFERROR(IF((SUMIFS('Renda Variável'!M:M,'Renda Variável'!H:H,D385,'Renda Variável'!J:J,"C")-SUMIFS('Renda Variável'!M:M,'Renda Variável'!H:H,D385,'Renda Variável'!J:J,"V"))=0,"",IF(D385="","",IF(COUNTIF('Renda Variável'!$H$27:H411,D385)&gt;1,"",C385))),"")</f>
        <v/>
      </c>
      <c r="F385" s="16" t="str">
        <f t="shared" ref="F385:F400" si="15">IFERROR(SMALL(E:E,C385),"")</f>
        <v/>
      </c>
      <c r="G385" s="16" t="str" cm="1">
        <f t="array" ref="G385">IFERROR(INDEX(D:D,F385),"")</f>
        <v/>
      </c>
      <c r="H385" s="16" t="str">
        <f>IF(G385&lt;&gt;"",VLOOKUP(G385,'Renda Variável'!H:I,2,0),"")</f>
        <v/>
      </c>
      <c r="I385" s="17" t="str">
        <f>IF(G385&lt;&gt;"",(SUMIFS('Renda Variável'!M:M,'Renda Variável'!H:H,G385,'Renda Variável'!J:J,"C")-SUMIFS('Renda Variável'!M:M,'Renda Variável'!H:H,G385,'Renda Variável'!J:J,"V"))*VLOOKUP(G385,Tabela1[],2,0),"")</f>
        <v/>
      </c>
      <c r="J385" s="17" t="str">
        <f>IF(
G385&lt;&gt;"",
(SUMIFS('Renda Variável'!M:M,'Renda Variável'!H:H,G385,'Renda Variável'!J:J,"C")-SUMIFS('Renda Variável'!M:M,'Renda Variável'!H:H,G385,'Renda Variável'!J:J,"V")) *
(VLOOKUP(G385,Tabela1[],2,0) -
(SUMIFS('Renda Variável'!Q:Q,'Renda Variável'!H:H,G385,'Renda Variável'!J:J,"C")/SUMIFS('Renda Variável'!M:M,'Renda Variável'!H:H,G385,'Renda Variável'!J:J,"C"))),"")</f>
        <v/>
      </c>
      <c r="R385" s="16">
        <f t="shared" si="14"/>
        <v>385</v>
      </c>
      <c r="S385" s="16" t="str">
        <f>IFERROR(IF('Renda Fixa'!N415&lt;&gt;"",'Renda Fixa'!N415,""),"")</f>
        <v/>
      </c>
      <c r="T385" s="16" t="str">
        <f>IFERROR(IF((SUMIFS('Renda Fixa'!O:O,'Renda Fixa'!N:N,S385,'Renda Fixa'!I:I,"A")-SUMIFS('Renda Fixa'!O:O,'Renda Fixa'!N:N,S385,'Renda Fixa'!I:I,"R"))=0,"",IF(S385="","",IF(COUNTIF('Renda Fixa'!$N$31:N415,S385)&gt;1,"",R385))),"")</f>
        <v/>
      </c>
      <c r="U385" s="16" t="str">
        <f t="shared" ref="U385:U400" si="16">IFERROR(SMALL(T:T,R385),"")</f>
        <v/>
      </c>
      <c r="V385" s="16" t="str" cm="1">
        <f t="array" ref="V385">IFERROR(INDEX(S:S,U385),"")</f>
        <v/>
      </c>
      <c r="W385" s="16" t="str">
        <f>IF(V385&lt;&gt;"",INDEX('Renda Fixa'!J:J,MATCH(V385,'Renda Fixa'!N:N,0)),"")</f>
        <v/>
      </c>
      <c r="X385" s="17" t="str">
        <f>IF(V385&lt;&gt;"",(SUMIFS('Renda Fixa'!O:O,'Renda Fixa'!N:N,V385,'Renda Fixa'!I:I,"A")-SUMIFS('Renda Fixa'!O:O,'Renda Fixa'!N:N,V385,'Renda Fixa'!I:I,"R"))*VLOOKUP(V385,Tabela2[],2,0),"")</f>
        <v/>
      </c>
      <c r="Y385" s="2" t="str">
        <f>IF(
V385&lt;&gt;"",
(SUMIFS('Renda Fixa'!O:O,'Renda Fixa'!N:N,V385,'Renda Fixa'!I:I,"A")-SUMIFS('Renda Fixa'!O:O,'Renda Fixa'!N:N,V385,'Renda Fixa'!I:I,"R")) *
(VLOOKUP(V385,Tabela2[],2,0) -
(SUMIFS('Renda Fixa'!S:S,'Renda Fixa'!N:N,V385,'Renda Fixa'!I:I,"A")/SUMIFS('Renda Fixa'!O:O,'Renda Fixa'!N:N,V385,'Renda Fixa'!I:I,"A"))),"")</f>
        <v/>
      </c>
    </row>
    <row r="386" spans="3:25" x14ac:dyDescent="0.25">
      <c r="C386" s="16">
        <v>386</v>
      </c>
      <c r="D386" s="16" t="str">
        <f>IFERROR(IF('Renda Variável'!H412&lt;&gt;"",'Renda Variável'!H412,""),"")</f>
        <v/>
      </c>
      <c r="E386" s="16" t="str">
        <f>IFERROR(IF((SUMIFS('Renda Variável'!M:M,'Renda Variável'!H:H,D386,'Renda Variável'!J:J,"C")-SUMIFS('Renda Variável'!M:M,'Renda Variável'!H:H,D386,'Renda Variável'!J:J,"V"))=0,"",IF(D386="","",IF(COUNTIF('Renda Variável'!$H$27:H412,D386)&gt;1,"",C386))),"")</f>
        <v/>
      </c>
      <c r="F386" s="16" t="str">
        <f t="shared" si="15"/>
        <v/>
      </c>
      <c r="G386" s="16" t="str" cm="1">
        <f t="array" ref="G386">IFERROR(INDEX(D:D,F386),"")</f>
        <v/>
      </c>
      <c r="H386" s="16" t="str">
        <f>IF(G386&lt;&gt;"",VLOOKUP(G386,'Renda Variável'!H:I,2,0),"")</f>
        <v/>
      </c>
      <c r="I386" s="17" t="str">
        <f>IF(G386&lt;&gt;"",(SUMIFS('Renda Variável'!M:M,'Renda Variável'!H:H,G386,'Renda Variável'!J:J,"C")-SUMIFS('Renda Variável'!M:M,'Renda Variável'!H:H,G386,'Renda Variável'!J:J,"V"))*VLOOKUP(G386,Tabela1[],2,0),"")</f>
        <v/>
      </c>
      <c r="J386" s="17" t="str">
        <f>IF(
G386&lt;&gt;"",
(SUMIFS('Renda Variável'!M:M,'Renda Variável'!H:H,G386,'Renda Variável'!J:J,"C")-SUMIFS('Renda Variável'!M:M,'Renda Variável'!H:H,G386,'Renda Variável'!J:J,"V")) *
(VLOOKUP(G386,Tabela1[],2,0) -
(SUMIFS('Renda Variável'!Q:Q,'Renda Variável'!H:H,G386,'Renda Variável'!J:J,"C")/SUMIFS('Renda Variável'!M:M,'Renda Variável'!H:H,G386,'Renda Variável'!J:J,"C"))),"")</f>
        <v/>
      </c>
      <c r="R386" s="16">
        <f t="shared" si="14"/>
        <v>386</v>
      </c>
      <c r="S386" s="16" t="str">
        <f>IFERROR(IF('Renda Fixa'!N416&lt;&gt;"",'Renda Fixa'!N416,""),"")</f>
        <v/>
      </c>
      <c r="T386" s="16" t="str">
        <f>IFERROR(IF((SUMIFS('Renda Fixa'!O:O,'Renda Fixa'!N:N,S386,'Renda Fixa'!I:I,"A")-SUMIFS('Renda Fixa'!O:O,'Renda Fixa'!N:N,S386,'Renda Fixa'!I:I,"R"))=0,"",IF(S386="","",IF(COUNTIF('Renda Fixa'!$N$31:N416,S386)&gt;1,"",R386))),"")</f>
        <v/>
      </c>
      <c r="U386" s="16" t="str">
        <f t="shared" si="16"/>
        <v/>
      </c>
      <c r="V386" s="16" t="str" cm="1">
        <f t="array" ref="V386">IFERROR(INDEX(S:S,U386),"")</f>
        <v/>
      </c>
      <c r="W386" s="16" t="str">
        <f>IF(V386&lt;&gt;"",INDEX('Renda Fixa'!J:J,MATCH(V386,'Renda Fixa'!N:N,0)),"")</f>
        <v/>
      </c>
      <c r="X386" s="17" t="str">
        <f>IF(V386&lt;&gt;"",(SUMIFS('Renda Fixa'!O:O,'Renda Fixa'!N:N,V386,'Renda Fixa'!I:I,"A")-SUMIFS('Renda Fixa'!O:O,'Renda Fixa'!N:N,V386,'Renda Fixa'!I:I,"R"))*VLOOKUP(V386,Tabela2[],2,0),"")</f>
        <v/>
      </c>
      <c r="Y386" s="2" t="str">
        <f>IF(
V386&lt;&gt;"",
(SUMIFS('Renda Fixa'!O:O,'Renda Fixa'!N:N,V386,'Renda Fixa'!I:I,"A")-SUMIFS('Renda Fixa'!O:O,'Renda Fixa'!N:N,V386,'Renda Fixa'!I:I,"R")) *
(VLOOKUP(V386,Tabela2[],2,0) -
(SUMIFS('Renda Fixa'!S:S,'Renda Fixa'!N:N,V386,'Renda Fixa'!I:I,"A")/SUMIFS('Renda Fixa'!O:O,'Renda Fixa'!N:N,V386,'Renda Fixa'!I:I,"A"))),"")</f>
        <v/>
      </c>
    </row>
    <row r="387" spans="3:25" x14ac:dyDescent="0.25">
      <c r="C387" s="16">
        <v>387</v>
      </c>
      <c r="D387" s="16" t="str">
        <f>IFERROR(IF('Renda Variável'!H413&lt;&gt;"",'Renda Variável'!H413,""),"")</f>
        <v/>
      </c>
      <c r="E387" s="16" t="str">
        <f>IFERROR(IF((SUMIFS('Renda Variável'!M:M,'Renda Variável'!H:H,D387,'Renda Variável'!J:J,"C")-SUMIFS('Renda Variável'!M:M,'Renda Variável'!H:H,D387,'Renda Variável'!J:J,"V"))=0,"",IF(D387="","",IF(COUNTIF('Renda Variável'!$H$27:H413,D387)&gt;1,"",C387))),"")</f>
        <v/>
      </c>
      <c r="F387" s="16" t="str">
        <f t="shared" si="15"/>
        <v/>
      </c>
      <c r="G387" s="16" t="str" cm="1">
        <f t="array" ref="G387">IFERROR(INDEX(D:D,F387),"")</f>
        <v/>
      </c>
      <c r="H387" s="16" t="str">
        <f>IF(G387&lt;&gt;"",VLOOKUP(G387,'Renda Variável'!H:I,2,0),"")</f>
        <v/>
      </c>
      <c r="I387" s="17" t="str">
        <f>IF(G387&lt;&gt;"",(SUMIFS('Renda Variável'!M:M,'Renda Variável'!H:H,G387,'Renda Variável'!J:J,"C")-SUMIFS('Renda Variável'!M:M,'Renda Variável'!H:H,G387,'Renda Variável'!J:J,"V"))*VLOOKUP(G387,Tabela1[],2,0),"")</f>
        <v/>
      </c>
      <c r="J387" s="17" t="str">
        <f>IF(
G387&lt;&gt;"",
(SUMIFS('Renda Variável'!M:M,'Renda Variável'!H:H,G387,'Renda Variável'!J:J,"C")-SUMIFS('Renda Variável'!M:M,'Renda Variável'!H:H,G387,'Renda Variável'!J:J,"V")) *
(VLOOKUP(G387,Tabela1[],2,0) -
(SUMIFS('Renda Variável'!Q:Q,'Renda Variável'!H:H,G387,'Renda Variável'!J:J,"C")/SUMIFS('Renda Variável'!M:M,'Renda Variável'!H:H,G387,'Renda Variável'!J:J,"C"))),"")</f>
        <v/>
      </c>
      <c r="R387" s="16">
        <f t="shared" si="14"/>
        <v>387</v>
      </c>
      <c r="S387" s="16" t="str">
        <f>IFERROR(IF('Renda Fixa'!N417&lt;&gt;"",'Renda Fixa'!N417,""),"")</f>
        <v/>
      </c>
      <c r="T387" s="16" t="str">
        <f>IFERROR(IF((SUMIFS('Renda Fixa'!O:O,'Renda Fixa'!N:N,S387,'Renda Fixa'!I:I,"A")-SUMIFS('Renda Fixa'!O:O,'Renda Fixa'!N:N,S387,'Renda Fixa'!I:I,"R"))=0,"",IF(S387="","",IF(COUNTIF('Renda Fixa'!$N$31:N417,S387)&gt;1,"",R387))),"")</f>
        <v/>
      </c>
      <c r="U387" s="16" t="str">
        <f t="shared" si="16"/>
        <v/>
      </c>
      <c r="V387" s="16" t="str" cm="1">
        <f t="array" ref="V387">IFERROR(INDEX(S:S,U387),"")</f>
        <v/>
      </c>
      <c r="W387" s="16" t="str">
        <f>IF(V387&lt;&gt;"",INDEX('Renda Fixa'!J:J,MATCH(V387,'Renda Fixa'!N:N,0)),"")</f>
        <v/>
      </c>
      <c r="X387" s="17" t="str">
        <f>IF(V387&lt;&gt;"",(SUMIFS('Renda Fixa'!O:O,'Renda Fixa'!N:N,V387,'Renda Fixa'!I:I,"A")-SUMIFS('Renda Fixa'!O:O,'Renda Fixa'!N:N,V387,'Renda Fixa'!I:I,"R"))*VLOOKUP(V387,Tabela2[],2,0),"")</f>
        <v/>
      </c>
      <c r="Y387" s="2" t="str">
        <f>IF(
V387&lt;&gt;"",
(SUMIFS('Renda Fixa'!O:O,'Renda Fixa'!N:N,V387,'Renda Fixa'!I:I,"A")-SUMIFS('Renda Fixa'!O:O,'Renda Fixa'!N:N,V387,'Renda Fixa'!I:I,"R")) *
(VLOOKUP(V387,Tabela2[],2,0) -
(SUMIFS('Renda Fixa'!S:S,'Renda Fixa'!N:N,V387,'Renda Fixa'!I:I,"A")/SUMIFS('Renda Fixa'!O:O,'Renda Fixa'!N:N,V387,'Renda Fixa'!I:I,"A"))),"")</f>
        <v/>
      </c>
    </row>
    <row r="388" spans="3:25" x14ac:dyDescent="0.25">
      <c r="C388" s="16">
        <v>388</v>
      </c>
      <c r="D388" s="16" t="str">
        <f>IFERROR(IF('Renda Variável'!H414&lt;&gt;"",'Renda Variável'!H414,""),"")</f>
        <v/>
      </c>
      <c r="E388" s="16" t="str">
        <f>IFERROR(IF((SUMIFS('Renda Variável'!M:M,'Renda Variável'!H:H,D388,'Renda Variável'!J:J,"C")-SUMIFS('Renda Variável'!M:M,'Renda Variável'!H:H,D388,'Renda Variável'!J:J,"V"))=0,"",IF(D388="","",IF(COUNTIF('Renda Variável'!$H$27:H414,D388)&gt;1,"",C388))),"")</f>
        <v/>
      </c>
      <c r="F388" s="16" t="str">
        <f t="shared" si="15"/>
        <v/>
      </c>
      <c r="G388" s="16" t="str" cm="1">
        <f t="array" ref="G388">IFERROR(INDEX(D:D,F388),"")</f>
        <v/>
      </c>
      <c r="H388" s="16" t="str">
        <f>IF(G388&lt;&gt;"",VLOOKUP(G388,'Renda Variável'!H:I,2,0),"")</f>
        <v/>
      </c>
      <c r="I388" s="17" t="str">
        <f>IF(G388&lt;&gt;"",(SUMIFS('Renda Variável'!M:M,'Renda Variável'!H:H,G388,'Renda Variável'!J:J,"C")-SUMIFS('Renda Variável'!M:M,'Renda Variável'!H:H,G388,'Renda Variável'!J:J,"V"))*VLOOKUP(G388,Tabela1[],2,0),"")</f>
        <v/>
      </c>
      <c r="J388" s="17" t="str">
        <f>IF(
G388&lt;&gt;"",
(SUMIFS('Renda Variável'!M:M,'Renda Variável'!H:H,G388,'Renda Variável'!J:J,"C")-SUMIFS('Renda Variável'!M:M,'Renda Variável'!H:H,G388,'Renda Variável'!J:J,"V")) *
(VLOOKUP(G388,Tabela1[],2,0) -
(SUMIFS('Renda Variável'!Q:Q,'Renda Variável'!H:H,G388,'Renda Variável'!J:J,"C")/SUMIFS('Renda Variável'!M:M,'Renda Variável'!H:H,G388,'Renda Variável'!J:J,"C"))),"")</f>
        <v/>
      </c>
      <c r="R388" s="16">
        <f t="shared" si="14"/>
        <v>388</v>
      </c>
      <c r="S388" s="16" t="str">
        <f>IFERROR(IF('Renda Fixa'!N418&lt;&gt;"",'Renda Fixa'!N418,""),"")</f>
        <v/>
      </c>
      <c r="T388" s="16" t="str">
        <f>IFERROR(IF((SUMIFS('Renda Fixa'!O:O,'Renda Fixa'!N:N,S388,'Renda Fixa'!I:I,"A")-SUMIFS('Renda Fixa'!O:O,'Renda Fixa'!N:N,S388,'Renda Fixa'!I:I,"R"))=0,"",IF(S388="","",IF(COUNTIF('Renda Fixa'!$N$31:N418,S388)&gt;1,"",R388))),"")</f>
        <v/>
      </c>
      <c r="U388" s="16" t="str">
        <f t="shared" si="16"/>
        <v/>
      </c>
      <c r="V388" s="16" t="str" cm="1">
        <f t="array" ref="V388">IFERROR(INDEX(S:S,U388),"")</f>
        <v/>
      </c>
      <c r="W388" s="16" t="str">
        <f>IF(V388&lt;&gt;"",INDEX('Renda Fixa'!J:J,MATCH(V388,'Renda Fixa'!N:N,0)),"")</f>
        <v/>
      </c>
      <c r="X388" s="17" t="str">
        <f>IF(V388&lt;&gt;"",(SUMIFS('Renda Fixa'!O:O,'Renda Fixa'!N:N,V388,'Renda Fixa'!I:I,"A")-SUMIFS('Renda Fixa'!O:O,'Renda Fixa'!N:N,V388,'Renda Fixa'!I:I,"R"))*VLOOKUP(V388,Tabela2[],2,0),"")</f>
        <v/>
      </c>
      <c r="Y388" s="2" t="str">
        <f>IF(
V388&lt;&gt;"",
(SUMIFS('Renda Fixa'!O:O,'Renda Fixa'!N:N,V388,'Renda Fixa'!I:I,"A")-SUMIFS('Renda Fixa'!O:O,'Renda Fixa'!N:N,V388,'Renda Fixa'!I:I,"R")) *
(VLOOKUP(V388,Tabela2[],2,0) -
(SUMIFS('Renda Fixa'!S:S,'Renda Fixa'!N:N,V388,'Renda Fixa'!I:I,"A")/SUMIFS('Renda Fixa'!O:O,'Renda Fixa'!N:N,V388,'Renda Fixa'!I:I,"A"))),"")</f>
        <v/>
      </c>
    </row>
    <row r="389" spans="3:25" x14ac:dyDescent="0.25">
      <c r="C389" s="16">
        <v>389</v>
      </c>
      <c r="D389" s="16" t="str">
        <f>IFERROR(IF('Renda Variável'!H415&lt;&gt;"",'Renda Variável'!H415,""),"")</f>
        <v/>
      </c>
      <c r="E389" s="16" t="str">
        <f>IFERROR(IF((SUMIFS('Renda Variável'!M:M,'Renda Variável'!H:H,D389,'Renda Variável'!J:J,"C")-SUMIFS('Renda Variável'!M:M,'Renda Variável'!H:H,D389,'Renda Variável'!J:J,"V"))=0,"",IF(D389="","",IF(COUNTIF('Renda Variável'!$H$27:H415,D389)&gt;1,"",C389))),"")</f>
        <v/>
      </c>
      <c r="F389" s="16" t="str">
        <f t="shared" si="15"/>
        <v/>
      </c>
      <c r="G389" s="16" t="str" cm="1">
        <f t="array" ref="G389">IFERROR(INDEX(D:D,F389),"")</f>
        <v/>
      </c>
      <c r="H389" s="16" t="str">
        <f>IF(G389&lt;&gt;"",VLOOKUP(G389,'Renda Variável'!H:I,2,0),"")</f>
        <v/>
      </c>
      <c r="I389" s="17" t="str">
        <f>IF(G389&lt;&gt;"",(SUMIFS('Renda Variável'!M:M,'Renda Variável'!H:H,G389,'Renda Variável'!J:J,"C")-SUMIFS('Renda Variável'!M:M,'Renda Variável'!H:H,G389,'Renda Variável'!J:J,"V"))*VLOOKUP(G389,Tabela1[],2,0),"")</f>
        <v/>
      </c>
      <c r="J389" s="17" t="str">
        <f>IF(
G389&lt;&gt;"",
(SUMIFS('Renda Variável'!M:M,'Renda Variável'!H:H,G389,'Renda Variável'!J:J,"C")-SUMIFS('Renda Variável'!M:M,'Renda Variável'!H:H,G389,'Renda Variável'!J:J,"V")) *
(VLOOKUP(G389,Tabela1[],2,0) -
(SUMIFS('Renda Variável'!Q:Q,'Renda Variável'!H:H,G389,'Renda Variável'!J:J,"C")/SUMIFS('Renda Variável'!M:M,'Renda Variável'!H:H,G389,'Renda Variável'!J:J,"C"))),"")</f>
        <v/>
      </c>
      <c r="R389" s="16">
        <f t="shared" si="14"/>
        <v>389</v>
      </c>
      <c r="S389" s="16" t="str">
        <f>IFERROR(IF('Renda Fixa'!N419&lt;&gt;"",'Renda Fixa'!N419,""),"")</f>
        <v/>
      </c>
      <c r="T389" s="16" t="str">
        <f>IFERROR(IF((SUMIFS('Renda Fixa'!O:O,'Renda Fixa'!N:N,S389,'Renda Fixa'!I:I,"A")-SUMIFS('Renda Fixa'!O:O,'Renda Fixa'!N:N,S389,'Renda Fixa'!I:I,"R"))=0,"",IF(S389="","",IF(COUNTIF('Renda Fixa'!$N$31:N419,S389)&gt;1,"",R389))),"")</f>
        <v/>
      </c>
      <c r="U389" s="16" t="str">
        <f t="shared" si="16"/>
        <v/>
      </c>
      <c r="V389" s="16" t="str" cm="1">
        <f t="array" ref="V389">IFERROR(INDEX(S:S,U389),"")</f>
        <v/>
      </c>
      <c r="W389" s="16" t="str">
        <f>IF(V389&lt;&gt;"",INDEX('Renda Fixa'!J:J,MATCH(V389,'Renda Fixa'!N:N,0)),"")</f>
        <v/>
      </c>
      <c r="X389" s="17" t="str">
        <f>IF(V389&lt;&gt;"",(SUMIFS('Renda Fixa'!O:O,'Renda Fixa'!N:N,V389,'Renda Fixa'!I:I,"A")-SUMIFS('Renda Fixa'!O:O,'Renda Fixa'!N:N,V389,'Renda Fixa'!I:I,"R"))*VLOOKUP(V389,Tabela2[],2,0),"")</f>
        <v/>
      </c>
      <c r="Y389" s="2" t="str">
        <f>IF(
V389&lt;&gt;"",
(SUMIFS('Renda Fixa'!O:O,'Renda Fixa'!N:N,V389,'Renda Fixa'!I:I,"A")-SUMIFS('Renda Fixa'!O:O,'Renda Fixa'!N:N,V389,'Renda Fixa'!I:I,"R")) *
(VLOOKUP(V389,Tabela2[],2,0) -
(SUMIFS('Renda Fixa'!S:S,'Renda Fixa'!N:N,V389,'Renda Fixa'!I:I,"A")/SUMIFS('Renda Fixa'!O:O,'Renda Fixa'!N:N,V389,'Renda Fixa'!I:I,"A"))),"")</f>
        <v/>
      </c>
    </row>
    <row r="390" spans="3:25" x14ac:dyDescent="0.25">
      <c r="C390" s="16">
        <v>390</v>
      </c>
      <c r="D390" s="16" t="str">
        <f>IFERROR(IF('Renda Variável'!H416&lt;&gt;"",'Renda Variável'!H416,""),"")</f>
        <v/>
      </c>
      <c r="E390" s="16" t="str">
        <f>IFERROR(IF((SUMIFS('Renda Variável'!M:M,'Renda Variável'!H:H,D390,'Renda Variável'!J:J,"C")-SUMIFS('Renda Variável'!M:M,'Renda Variável'!H:H,D390,'Renda Variável'!J:J,"V"))=0,"",IF(D390="","",IF(COUNTIF('Renda Variável'!$H$27:H416,D390)&gt;1,"",C390))),"")</f>
        <v/>
      </c>
      <c r="F390" s="16" t="str">
        <f t="shared" si="15"/>
        <v/>
      </c>
      <c r="G390" s="16" t="str" cm="1">
        <f t="array" ref="G390">IFERROR(INDEX(D:D,F390),"")</f>
        <v/>
      </c>
      <c r="H390" s="16" t="str">
        <f>IF(G390&lt;&gt;"",VLOOKUP(G390,'Renda Variável'!H:I,2,0),"")</f>
        <v/>
      </c>
      <c r="I390" s="17" t="str">
        <f>IF(G390&lt;&gt;"",(SUMIFS('Renda Variável'!M:M,'Renda Variável'!H:H,G390,'Renda Variável'!J:J,"C")-SUMIFS('Renda Variável'!M:M,'Renda Variável'!H:H,G390,'Renda Variável'!J:J,"V"))*VLOOKUP(G390,Tabela1[],2,0),"")</f>
        <v/>
      </c>
      <c r="J390" s="17" t="str">
        <f>IF(
G390&lt;&gt;"",
(SUMIFS('Renda Variável'!M:M,'Renda Variável'!H:H,G390,'Renda Variável'!J:J,"C")-SUMIFS('Renda Variável'!M:M,'Renda Variável'!H:H,G390,'Renda Variável'!J:J,"V")) *
(VLOOKUP(G390,Tabela1[],2,0) -
(SUMIFS('Renda Variável'!Q:Q,'Renda Variável'!H:H,G390,'Renda Variável'!J:J,"C")/SUMIFS('Renda Variável'!M:M,'Renda Variável'!H:H,G390,'Renda Variável'!J:J,"C"))),"")</f>
        <v/>
      </c>
      <c r="R390" s="16">
        <f t="shared" si="14"/>
        <v>390</v>
      </c>
      <c r="S390" s="16" t="str">
        <f>IFERROR(IF('Renda Fixa'!N420&lt;&gt;"",'Renda Fixa'!N420,""),"")</f>
        <v/>
      </c>
      <c r="T390" s="16" t="str">
        <f>IFERROR(IF((SUMIFS('Renda Fixa'!O:O,'Renda Fixa'!N:N,S390,'Renda Fixa'!I:I,"A")-SUMIFS('Renda Fixa'!O:O,'Renda Fixa'!N:N,S390,'Renda Fixa'!I:I,"R"))=0,"",IF(S390="","",IF(COUNTIF('Renda Fixa'!$N$31:N420,S390)&gt;1,"",R390))),"")</f>
        <v/>
      </c>
      <c r="U390" s="16" t="str">
        <f t="shared" si="16"/>
        <v/>
      </c>
      <c r="V390" s="16" t="str" cm="1">
        <f t="array" ref="V390">IFERROR(INDEX(S:S,U390),"")</f>
        <v/>
      </c>
      <c r="W390" s="16" t="str">
        <f>IF(V390&lt;&gt;"",INDEX('Renda Fixa'!J:J,MATCH(V390,'Renda Fixa'!N:N,0)),"")</f>
        <v/>
      </c>
      <c r="X390" s="17" t="str">
        <f>IF(V390&lt;&gt;"",(SUMIFS('Renda Fixa'!O:O,'Renda Fixa'!N:N,V390,'Renda Fixa'!I:I,"A")-SUMIFS('Renda Fixa'!O:O,'Renda Fixa'!N:N,V390,'Renda Fixa'!I:I,"R"))*VLOOKUP(V390,Tabela2[],2,0),"")</f>
        <v/>
      </c>
      <c r="Y390" s="2" t="str">
        <f>IF(
V390&lt;&gt;"",
(SUMIFS('Renda Fixa'!O:O,'Renda Fixa'!N:N,V390,'Renda Fixa'!I:I,"A")-SUMIFS('Renda Fixa'!O:O,'Renda Fixa'!N:N,V390,'Renda Fixa'!I:I,"R")) *
(VLOOKUP(V390,Tabela2[],2,0) -
(SUMIFS('Renda Fixa'!S:S,'Renda Fixa'!N:N,V390,'Renda Fixa'!I:I,"A")/SUMIFS('Renda Fixa'!O:O,'Renda Fixa'!N:N,V390,'Renda Fixa'!I:I,"A"))),"")</f>
        <v/>
      </c>
    </row>
    <row r="391" spans="3:25" x14ac:dyDescent="0.25">
      <c r="C391" s="16">
        <v>391</v>
      </c>
      <c r="D391" s="16" t="str">
        <f>IFERROR(IF('Renda Variável'!H417&lt;&gt;"",'Renda Variável'!H417,""),"")</f>
        <v/>
      </c>
      <c r="E391" s="16" t="str">
        <f>IFERROR(IF((SUMIFS('Renda Variável'!M:M,'Renda Variável'!H:H,D391,'Renda Variável'!J:J,"C")-SUMIFS('Renda Variável'!M:M,'Renda Variável'!H:H,D391,'Renda Variável'!J:J,"V"))=0,"",IF(D391="","",IF(COUNTIF('Renda Variável'!$H$27:H417,D391)&gt;1,"",C391))),"")</f>
        <v/>
      </c>
      <c r="F391" s="16" t="str">
        <f t="shared" si="15"/>
        <v/>
      </c>
      <c r="G391" s="16" t="str" cm="1">
        <f t="array" ref="G391">IFERROR(INDEX(D:D,F391),"")</f>
        <v/>
      </c>
      <c r="H391" s="16" t="str">
        <f>IF(G391&lt;&gt;"",VLOOKUP(G391,'Renda Variável'!H:I,2,0),"")</f>
        <v/>
      </c>
      <c r="I391" s="17" t="str">
        <f>IF(G391&lt;&gt;"",(SUMIFS('Renda Variável'!M:M,'Renda Variável'!H:H,G391,'Renda Variável'!J:J,"C")-SUMIFS('Renda Variável'!M:M,'Renda Variável'!H:H,G391,'Renda Variável'!J:J,"V"))*VLOOKUP(G391,Tabela1[],2,0),"")</f>
        <v/>
      </c>
      <c r="J391" s="17" t="str">
        <f>IF(
G391&lt;&gt;"",
(SUMIFS('Renda Variável'!M:M,'Renda Variável'!H:H,G391,'Renda Variável'!J:J,"C")-SUMIFS('Renda Variável'!M:M,'Renda Variável'!H:H,G391,'Renda Variável'!J:J,"V")) *
(VLOOKUP(G391,Tabela1[],2,0) -
(SUMIFS('Renda Variável'!Q:Q,'Renda Variável'!H:H,G391,'Renda Variável'!J:J,"C")/SUMIFS('Renda Variável'!M:M,'Renda Variável'!H:H,G391,'Renda Variável'!J:J,"C"))),"")</f>
        <v/>
      </c>
      <c r="R391" s="16">
        <f t="shared" si="14"/>
        <v>391</v>
      </c>
      <c r="S391" s="16" t="str">
        <f>IFERROR(IF('Renda Fixa'!N421&lt;&gt;"",'Renda Fixa'!N421,""),"")</f>
        <v/>
      </c>
      <c r="T391" s="16" t="str">
        <f>IFERROR(IF((SUMIFS('Renda Fixa'!O:O,'Renda Fixa'!N:N,S391,'Renda Fixa'!I:I,"A")-SUMIFS('Renda Fixa'!O:O,'Renda Fixa'!N:N,S391,'Renda Fixa'!I:I,"R"))=0,"",IF(S391="","",IF(COUNTIF('Renda Fixa'!$N$31:N421,S391)&gt;1,"",R391))),"")</f>
        <v/>
      </c>
      <c r="U391" s="16" t="str">
        <f t="shared" si="16"/>
        <v/>
      </c>
      <c r="V391" s="16" t="str" cm="1">
        <f t="array" ref="V391">IFERROR(INDEX(S:S,U391),"")</f>
        <v/>
      </c>
      <c r="W391" s="16" t="str">
        <f>IF(V391&lt;&gt;"",INDEX('Renda Fixa'!J:J,MATCH(V391,'Renda Fixa'!N:N,0)),"")</f>
        <v/>
      </c>
      <c r="X391" s="17" t="str">
        <f>IF(V391&lt;&gt;"",(SUMIFS('Renda Fixa'!O:O,'Renda Fixa'!N:N,V391,'Renda Fixa'!I:I,"A")-SUMIFS('Renda Fixa'!O:O,'Renda Fixa'!N:N,V391,'Renda Fixa'!I:I,"R"))*VLOOKUP(V391,Tabela2[],2,0),"")</f>
        <v/>
      </c>
      <c r="Y391" s="2" t="str">
        <f>IF(
V391&lt;&gt;"",
(SUMIFS('Renda Fixa'!O:O,'Renda Fixa'!N:N,V391,'Renda Fixa'!I:I,"A")-SUMIFS('Renda Fixa'!O:O,'Renda Fixa'!N:N,V391,'Renda Fixa'!I:I,"R")) *
(VLOOKUP(V391,Tabela2[],2,0) -
(SUMIFS('Renda Fixa'!S:S,'Renda Fixa'!N:N,V391,'Renda Fixa'!I:I,"A")/SUMIFS('Renda Fixa'!O:O,'Renda Fixa'!N:N,V391,'Renda Fixa'!I:I,"A"))),"")</f>
        <v/>
      </c>
    </row>
    <row r="392" spans="3:25" x14ac:dyDescent="0.25">
      <c r="C392" s="16">
        <v>392</v>
      </c>
      <c r="D392" s="16" t="str">
        <f>IFERROR(IF('Renda Variável'!H418&lt;&gt;"",'Renda Variável'!H418,""),"")</f>
        <v/>
      </c>
      <c r="E392" s="16" t="str">
        <f>IFERROR(IF((SUMIFS('Renda Variável'!M:M,'Renda Variável'!H:H,D392,'Renda Variável'!J:J,"C")-SUMIFS('Renda Variável'!M:M,'Renda Variável'!H:H,D392,'Renda Variável'!J:J,"V"))=0,"",IF(D392="","",IF(COUNTIF('Renda Variável'!$H$27:H418,D392)&gt;1,"",C392))),"")</f>
        <v/>
      </c>
      <c r="F392" s="16" t="str">
        <f t="shared" si="15"/>
        <v/>
      </c>
      <c r="G392" s="16" t="str" cm="1">
        <f t="array" ref="G392">IFERROR(INDEX(D:D,F392),"")</f>
        <v/>
      </c>
      <c r="H392" s="16" t="str">
        <f>IF(G392&lt;&gt;"",VLOOKUP(G392,'Renda Variável'!H:I,2,0),"")</f>
        <v/>
      </c>
      <c r="I392" s="17" t="str">
        <f>IF(G392&lt;&gt;"",(SUMIFS('Renda Variável'!M:M,'Renda Variável'!H:H,G392,'Renda Variável'!J:J,"C")-SUMIFS('Renda Variável'!M:M,'Renda Variável'!H:H,G392,'Renda Variável'!J:J,"V"))*VLOOKUP(G392,Tabela1[],2,0),"")</f>
        <v/>
      </c>
      <c r="J392" s="17" t="str">
        <f>IF(
G392&lt;&gt;"",
(SUMIFS('Renda Variável'!M:M,'Renda Variável'!H:H,G392,'Renda Variável'!J:J,"C")-SUMIFS('Renda Variável'!M:M,'Renda Variável'!H:H,G392,'Renda Variável'!J:J,"V")) *
(VLOOKUP(G392,Tabela1[],2,0) -
(SUMIFS('Renda Variável'!Q:Q,'Renda Variável'!H:H,G392,'Renda Variável'!J:J,"C")/SUMIFS('Renda Variável'!M:M,'Renda Variável'!H:H,G392,'Renda Variável'!J:J,"C"))),"")</f>
        <v/>
      </c>
      <c r="R392" s="16">
        <f t="shared" si="14"/>
        <v>392</v>
      </c>
      <c r="S392" s="16" t="str">
        <f>IFERROR(IF('Renda Fixa'!N422&lt;&gt;"",'Renda Fixa'!N422,""),"")</f>
        <v/>
      </c>
      <c r="T392" s="16" t="str">
        <f>IFERROR(IF((SUMIFS('Renda Fixa'!O:O,'Renda Fixa'!N:N,S392,'Renda Fixa'!I:I,"A")-SUMIFS('Renda Fixa'!O:O,'Renda Fixa'!N:N,S392,'Renda Fixa'!I:I,"R"))=0,"",IF(S392="","",IF(COUNTIF('Renda Fixa'!$N$31:N422,S392)&gt;1,"",R392))),"")</f>
        <v/>
      </c>
      <c r="U392" s="16" t="str">
        <f t="shared" si="16"/>
        <v/>
      </c>
      <c r="V392" s="16" t="str" cm="1">
        <f t="array" ref="V392">IFERROR(INDEX(S:S,U392),"")</f>
        <v/>
      </c>
      <c r="W392" s="16" t="str">
        <f>IF(V392&lt;&gt;"",INDEX('Renda Fixa'!J:J,MATCH(V392,'Renda Fixa'!N:N,0)),"")</f>
        <v/>
      </c>
      <c r="X392" s="17" t="str">
        <f>IF(V392&lt;&gt;"",(SUMIFS('Renda Fixa'!O:O,'Renda Fixa'!N:N,V392,'Renda Fixa'!I:I,"A")-SUMIFS('Renda Fixa'!O:O,'Renda Fixa'!N:N,V392,'Renda Fixa'!I:I,"R"))*VLOOKUP(V392,Tabela2[],2,0),"")</f>
        <v/>
      </c>
      <c r="Y392" s="2" t="str">
        <f>IF(
V392&lt;&gt;"",
(SUMIFS('Renda Fixa'!O:O,'Renda Fixa'!N:N,V392,'Renda Fixa'!I:I,"A")-SUMIFS('Renda Fixa'!O:O,'Renda Fixa'!N:N,V392,'Renda Fixa'!I:I,"R")) *
(VLOOKUP(V392,Tabela2[],2,0) -
(SUMIFS('Renda Fixa'!S:S,'Renda Fixa'!N:N,V392,'Renda Fixa'!I:I,"A")/SUMIFS('Renda Fixa'!O:O,'Renda Fixa'!N:N,V392,'Renda Fixa'!I:I,"A"))),"")</f>
        <v/>
      </c>
    </row>
    <row r="393" spans="3:25" x14ac:dyDescent="0.25">
      <c r="C393" s="16">
        <v>393</v>
      </c>
      <c r="D393" s="16" t="str">
        <f>IFERROR(IF('Renda Variável'!H419&lt;&gt;"",'Renda Variável'!H419,""),"")</f>
        <v/>
      </c>
      <c r="E393" s="16" t="str">
        <f>IFERROR(IF((SUMIFS('Renda Variável'!M:M,'Renda Variável'!H:H,D393,'Renda Variável'!J:J,"C")-SUMIFS('Renda Variável'!M:M,'Renda Variável'!H:H,D393,'Renda Variável'!J:J,"V"))=0,"",IF(D393="","",IF(COUNTIF('Renda Variável'!$H$27:H419,D393)&gt;1,"",C393))),"")</f>
        <v/>
      </c>
      <c r="F393" s="16" t="str">
        <f t="shared" si="15"/>
        <v/>
      </c>
      <c r="G393" s="16" t="str" cm="1">
        <f t="array" ref="G393">IFERROR(INDEX(D:D,F393),"")</f>
        <v/>
      </c>
      <c r="H393" s="16" t="str">
        <f>IF(G393&lt;&gt;"",VLOOKUP(G393,'Renda Variável'!H:I,2,0),"")</f>
        <v/>
      </c>
      <c r="I393" s="17" t="str">
        <f>IF(G393&lt;&gt;"",(SUMIFS('Renda Variável'!M:M,'Renda Variável'!H:H,G393,'Renda Variável'!J:J,"C")-SUMIFS('Renda Variável'!M:M,'Renda Variável'!H:H,G393,'Renda Variável'!J:J,"V"))*VLOOKUP(G393,Tabela1[],2,0),"")</f>
        <v/>
      </c>
      <c r="J393" s="17" t="str">
        <f>IF(
G393&lt;&gt;"",
(SUMIFS('Renda Variável'!M:M,'Renda Variável'!H:H,G393,'Renda Variável'!J:J,"C")-SUMIFS('Renda Variável'!M:M,'Renda Variável'!H:H,G393,'Renda Variável'!J:J,"V")) *
(VLOOKUP(G393,Tabela1[],2,0) -
(SUMIFS('Renda Variável'!Q:Q,'Renda Variável'!H:H,G393,'Renda Variável'!J:J,"C")/SUMIFS('Renda Variável'!M:M,'Renda Variável'!H:H,G393,'Renda Variável'!J:J,"C"))),"")</f>
        <v/>
      </c>
      <c r="R393" s="16">
        <f t="shared" ref="R393:R400" si="17">R392+1</f>
        <v>393</v>
      </c>
      <c r="S393" s="16" t="str">
        <f>IFERROR(IF('Renda Fixa'!N423&lt;&gt;"",'Renda Fixa'!N423,""),"")</f>
        <v/>
      </c>
      <c r="T393" s="16" t="str">
        <f>IFERROR(IF((SUMIFS('Renda Fixa'!O:O,'Renda Fixa'!N:N,S393,'Renda Fixa'!I:I,"A")-SUMIFS('Renda Fixa'!O:O,'Renda Fixa'!N:N,S393,'Renda Fixa'!I:I,"R"))=0,"",IF(S393="","",IF(COUNTIF('Renda Fixa'!$N$31:N423,S393)&gt;1,"",R393))),"")</f>
        <v/>
      </c>
      <c r="U393" s="16" t="str">
        <f t="shared" si="16"/>
        <v/>
      </c>
      <c r="V393" s="16" t="str" cm="1">
        <f t="array" ref="V393">IFERROR(INDEX(S:S,U393),"")</f>
        <v/>
      </c>
      <c r="W393" s="16" t="str">
        <f>IF(V393&lt;&gt;"",INDEX('Renda Fixa'!J:J,MATCH(V393,'Renda Fixa'!N:N,0)),"")</f>
        <v/>
      </c>
      <c r="X393" s="17" t="str">
        <f>IF(V393&lt;&gt;"",(SUMIFS('Renda Fixa'!O:O,'Renda Fixa'!N:N,V393,'Renda Fixa'!I:I,"A")-SUMIFS('Renda Fixa'!O:O,'Renda Fixa'!N:N,V393,'Renda Fixa'!I:I,"R"))*VLOOKUP(V393,Tabela2[],2,0),"")</f>
        <v/>
      </c>
      <c r="Y393" s="2" t="str">
        <f>IF(
V393&lt;&gt;"",
(SUMIFS('Renda Fixa'!O:O,'Renda Fixa'!N:N,V393,'Renda Fixa'!I:I,"A")-SUMIFS('Renda Fixa'!O:O,'Renda Fixa'!N:N,V393,'Renda Fixa'!I:I,"R")) *
(VLOOKUP(V393,Tabela2[],2,0) -
(SUMIFS('Renda Fixa'!S:S,'Renda Fixa'!N:N,V393,'Renda Fixa'!I:I,"A")/SUMIFS('Renda Fixa'!O:O,'Renda Fixa'!N:N,V393,'Renda Fixa'!I:I,"A"))),"")</f>
        <v/>
      </c>
    </row>
    <row r="394" spans="3:25" x14ac:dyDescent="0.25">
      <c r="C394" s="16">
        <v>394</v>
      </c>
      <c r="D394" s="16" t="str">
        <f>IFERROR(IF('Renda Variável'!H420&lt;&gt;"",'Renda Variável'!H420,""),"")</f>
        <v/>
      </c>
      <c r="E394" s="16" t="str">
        <f>IFERROR(IF((SUMIFS('Renda Variável'!M:M,'Renda Variável'!H:H,D394,'Renda Variável'!J:J,"C")-SUMIFS('Renda Variável'!M:M,'Renda Variável'!H:H,D394,'Renda Variável'!J:J,"V"))=0,"",IF(D394="","",IF(COUNTIF('Renda Variável'!$H$27:H420,D394)&gt;1,"",C394))),"")</f>
        <v/>
      </c>
      <c r="F394" s="16" t="str">
        <f t="shared" si="15"/>
        <v/>
      </c>
      <c r="G394" s="16" t="str" cm="1">
        <f t="array" ref="G394">IFERROR(INDEX(D:D,F394),"")</f>
        <v/>
      </c>
      <c r="H394" s="16" t="str">
        <f>IF(G394&lt;&gt;"",VLOOKUP(G394,'Renda Variável'!H:I,2,0),"")</f>
        <v/>
      </c>
      <c r="I394" s="17" t="str">
        <f>IF(G394&lt;&gt;"",(SUMIFS('Renda Variável'!M:M,'Renda Variável'!H:H,G394,'Renda Variável'!J:J,"C")-SUMIFS('Renda Variável'!M:M,'Renda Variável'!H:H,G394,'Renda Variável'!J:J,"V"))*VLOOKUP(G394,Tabela1[],2,0),"")</f>
        <v/>
      </c>
      <c r="J394" s="17" t="str">
        <f>IF(
G394&lt;&gt;"",
(SUMIFS('Renda Variável'!M:M,'Renda Variável'!H:H,G394,'Renda Variável'!J:J,"C")-SUMIFS('Renda Variável'!M:M,'Renda Variável'!H:H,G394,'Renda Variável'!J:J,"V")) *
(VLOOKUP(G394,Tabela1[],2,0) -
(SUMIFS('Renda Variável'!Q:Q,'Renda Variável'!H:H,G394,'Renda Variável'!J:J,"C")/SUMIFS('Renda Variável'!M:M,'Renda Variável'!H:H,G394,'Renda Variável'!J:J,"C"))),"")</f>
        <v/>
      </c>
      <c r="R394" s="16">
        <f t="shared" si="17"/>
        <v>394</v>
      </c>
      <c r="S394" s="16" t="str">
        <f>IFERROR(IF('Renda Fixa'!N424&lt;&gt;"",'Renda Fixa'!N424,""),"")</f>
        <v/>
      </c>
      <c r="T394" s="16" t="str">
        <f>IFERROR(IF((SUMIFS('Renda Fixa'!O:O,'Renda Fixa'!N:N,S394,'Renda Fixa'!I:I,"A")-SUMIFS('Renda Fixa'!O:O,'Renda Fixa'!N:N,S394,'Renda Fixa'!I:I,"R"))=0,"",IF(S394="","",IF(COUNTIF('Renda Fixa'!$N$31:N424,S394)&gt;1,"",R394))),"")</f>
        <v/>
      </c>
      <c r="U394" s="16" t="str">
        <f t="shared" si="16"/>
        <v/>
      </c>
      <c r="V394" s="16" t="str" cm="1">
        <f t="array" ref="V394">IFERROR(INDEX(S:S,U394),"")</f>
        <v/>
      </c>
      <c r="W394" s="16" t="str">
        <f>IF(V394&lt;&gt;"",INDEX('Renda Fixa'!J:J,MATCH(V394,'Renda Fixa'!N:N,0)),"")</f>
        <v/>
      </c>
      <c r="X394" s="17" t="str">
        <f>IF(V394&lt;&gt;"",(SUMIFS('Renda Fixa'!O:O,'Renda Fixa'!N:N,V394,'Renda Fixa'!I:I,"A")-SUMIFS('Renda Fixa'!O:O,'Renda Fixa'!N:N,V394,'Renda Fixa'!I:I,"R"))*VLOOKUP(V394,Tabela2[],2,0),"")</f>
        <v/>
      </c>
      <c r="Y394" s="2" t="str">
        <f>IF(
V394&lt;&gt;"",
(SUMIFS('Renda Fixa'!O:O,'Renda Fixa'!N:N,V394,'Renda Fixa'!I:I,"A")-SUMIFS('Renda Fixa'!O:O,'Renda Fixa'!N:N,V394,'Renda Fixa'!I:I,"R")) *
(VLOOKUP(V394,Tabela2[],2,0) -
(SUMIFS('Renda Fixa'!S:S,'Renda Fixa'!N:N,V394,'Renda Fixa'!I:I,"A")/SUMIFS('Renda Fixa'!O:O,'Renda Fixa'!N:N,V394,'Renda Fixa'!I:I,"A"))),"")</f>
        <v/>
      </c>
    </row>
    <row r="395" spans="3:25" x14ac:dyDescent="0.25">
      <c r="C395" s="16">
        <v>395</v>
      </c>
      <c r="D395" s="16" t="str">
        <f>IFERROR(IF('Renda Variável'!H421&lt;&gt;"",'Renda Variável'!H421,""),"")</f>
        <v/>
      </c>
      <c r="E395" s="16" t="str">
        <f>IFERROR(IF((SUMIFS('Renda Variável'!M:M,'Renda Variável'!H:H,D395,'Renda Variável'!J:J,"C")-SUMIFS('Renda Variável'!M:M,'Renda Variável'!H:H,D395,'Renda Variável'!J:J,"V"))=0,"",IF(D395="","",IF(COUNTIF('Renda Variável'!$H$27:H421,D395)&gt;1,"",C395))),"")</f>
        <v/>
      </c>
      <c r="F395" s="16" t="str">
        <f t="shared" si="15"/>
        <v/>
      </c>
      <c r="G395" s="16" t="str" cm="1">
        <f t="array" ref="G395">IFERROR(INDEX(D:D,F395),"")</f>
        <v/>
      </c>
      <c r="H395" s="16" t="str">
        <f>IF(G395&lt;&gt;"",VLOOKUP(G395,'Renda Variável'!H:I,2,0),"")</f>
        <v/>
      </c>
      <c r="I395" s="17" t="str">
        <f>IF(G395&lt;&gt;"",(SUMIFS('Renda Variável'!M:M,'Renda Variável'!H:H,G395,'Renda Variável'!J:J,"C")-SUMIFS('Renda Variável'!M:M,'Renda Variável'!H:H,G395,'Renda Variável'!J:J,"V"))*VLOOKUP(G395,Tabela1[],2,0),"")</f>
        <v/>
      </c>
      <c r="J395" s="17" t="str">
        <f>IF(
G395&lt;&gt;"",
(SUMIFS('Renda Variável'!M:M,'Renda Variável'!H:H,G395,'Renda Variável'!J:J,"C")-SUMIFS('Renda Variável'!M:M,'Renda Variável'!H:H,G395,'Renda Variável'!J:J,"V")) *
(VLOOKUP(G395,Tabela1[],2,0) -
(SUMIFS('Renda Variável'!Q:Q,'Renda Variável'!H:H,G395,'Renda Variável'!J:J,"C")/SUMIFS('Renda Variável'!M:M,'Renda Variável'!H:H,G395,'Renda Variável'!J:J,"C"))),"")</f>
        <v/>
      </c>
      <c r="R395" s="16">
        <f t="shared" si="17"/>
        <v>395</v>
      </c>
      <c r="S395" s="16" t="str">
        <f>IFERROR(IF('Renda Fixa'!N425&lt;&gt;"",'Renda Fixa'!N425,""),"")</f>
        <v/>
      </c>
      <c r="T395" s="16" t="str">
        <f>IFERROR(IF((SUMIFS('Renda Fixa'!O:O,'Renda Fixa'!N:N,S395,'Renda Fixa'!I:I,"A")-SUMIFS('Renda Fixa'!O:O,'Renda Fixa'!N:N,S395,'Renda Fixa'!I:I,"R"))=0,"",IF(S395="","",IF(COUNTIF('Renda Fixa'!$N$31:N425,S395)&gt;1,"",R395))),"")</f>
        <v/>
      </c>
      <c r="U395" s="16" t="str">
        <f t="shared" si="16"/>
        <v/>
      </c>
      <c r="V395" s="16" t="str" cm="1">
        <f t="array" ref="V395">IFERROR(INDEX(S:S,U395),"")</f>
        <v/>
      </c>
      <c r="W395" s="16" t="str">
        <f>IF(V395&lt;&gt;"",INDEX('Renda Fixa'!J:J,MATCH(V395,'Renda Fixa'!N:N,0)),"")</f>
        <v/>
      </c>
      <c r="X395" s="17" t="str">
        <f>IF(V395&lt;&gt;"",(SUMIFS('Renda Fixa'!O:O,'Renda Fixa'!N:N,V395,'Renda Fixa'!I:I,"A")-SUMIFS('Renda Fixa'!O:O,'Renda Fixa'!N:N,V395,'Renda Fixa'!I:I,"R"))*VLOOKUP(V395,Tabela2[],2,0),"")</f>
        <v/>
      </c>
      <c r="Y395" s="2" t="str">
        <f>IF(
V395&lt;&gt;"",
(SUMIFS('Renda Fixa'!O:O,'Renda Fixa'!N:N,V395,'Renda Fixa'!I:I,"A")-SUMIFS('Renda Fixa'!O:O,'Renda Fixa'!N:N,V395,'Renda Fixa'!I:I,"R")) *
(VLOOKUP(V395,Tabela2[],2,0) -
(SUMIFS('Renda Fixa'!S:S,'Renda Fixa'!N:N,V395,'Renda Fixa'!I:I,"A")/SUMIFS('Renda Fixa'!O:O,'Renda Fixa'!N:N,V395,'Renda Fixa'!I:I,"A"))),"")</f>
        <v/>
      </c>
    </row>
    <row r="396" spans="3:25" x14ac:dyDescent="0.25">
      <c r="C396" s="16">
        <v>396</v>
      </c>
      <c r="D396" s="16" t="str">
        <f>IFERROR(IF('Renda Variável'!H422&lt;&gt;"",'Renda Variável'!H422,""),"")</f>
        <v/>
      </c>
      <c r="E396" s="16" t="str">
        <f>IFERROR(IF((SUMIFS('Renda Variável'!M:M,'Renda Variável'!H:H,D396,'Renda Variável'!J:J,"C")-SUMIFS('Renda Variável'!M:M,'Renda Variável'!H:H,D396,'Renda Variável'!J:J,"V"))=0,"",IF(D396="","",IF(COUNTIF('Renda Variável'!$H$27:H422,D396)&gt;1,"",C396))),"")</f>
        <v/>
      </c>
      <c r="F396" s="16" t="str">
        <f t="shared" si="15"/>
        <v/>
      </c>
      <c r="G396" s="16" t="str" cm="1">
        <f t="array" ref="G396">IFERROR(INDEX(D:D,F396),"")</f>
        <v/>
      </c>
      <c r="H396" s="16" t="str">
        <f>IF(G396&lt;&gt;"",VLOOKUP(G396,'Renda Variável'!H:I,2,0),"")</f>
        <v/>
      </c>
      <c r="I396" s="17" t="str">
        <f>IF(G396&lt;&gt;"",(SUMIFS('Renda Variável'!M:M,'Renda Variável'!H:H,G396,'Renda Variável'!J:J,"C")-SUMIFS('Renda Variável'!M:M,'Renda Variável'!H:H,G396,'Renda Variável'!J:J,"V"))*VLOOKUP(G396,Tabela1[],2,0),"")</f>
        <v/>
      </c>
      <c r="J396" s="17" t="str">
        <f>IF(
G396&lt;&gt;"",
(SUMIFS('Renda Variável'!M:M,'Renda Variável'!H:H,G396,'Renda Variável'!J:J,"C")-SUMIFS('Renda Variável'!M:M,'Renda Variável'!H:H,G396,'Renda Variável'!J:J,"V")) *
(VLOOKUP(G396,Tabela1[],2,0) -
(SUMIFS('Renda Variável'!Q:Q,'Renda Variável'!H:H,G396,'Renda Variável'!J:J,"C")/SUMIFS('Renda Variável'!M:M,'Renda Variável'!H:H,G396,'Renda Variável'!J:J,"C"))),"")</f>
        <v/>
      </c>
      <c r="R396" s="16">
        <f t="shared" si="17"/>
        <v>396</v>
      </c>
      <c r="S396" s="16" t="str">
        <f>IFERROR(IF('Renda Fixa'!N426&lt;&gt;"",'Renda Fixa'!N426,""),"")</f>
        <v/>
      </c>
      <c r="T396" s="16" t="str">
        <f>IFERROR(IF((SUMIFS('Renda Fixa'!O:O,'Renda Fixa'!N:N,S396,'Renda Fixa'!I:I,"A")-SUMIFS('Renda Fixa'!O:O,'Renda Fixa'!N:N,S396,'Renda Fixa'!I:I,"R"))=0,"",IF(S396="","",IF(COUNTIF('Renda Fixa'!$N$31:N426,S396)&gt;1,"",R396))),"")</f>
        <v/>
      </c>
      <c r="U396" s="16" t="str">
        <f t="shared" si="16"/>
        <v/>
      </c>
      <c r="V396" s="16" t="str" cm="1">
        <f t="array" ref="V396">IFERROR(INDEX(S:S,U396),"")</f>
        <v/>
      </c>
      <c r="W396" s="16" t="str">
        <f>IF(V396&lt;&gt;"",INDEX('Renda Fixa'!J:J,MATCH(V396,'Renda Fixa'!N:N,0)),"")</f>
        <v/>
      </c>
      <c r="X396" s="17" t="str">
        <f>IF(V396&lt;&gt;"",(SUMIFS('Renda Fixa'!O:O,'Renda Fixa'!N:N,V396,'Renda Fixa'!I:I,"A")-SUMIFS('Renda Fixa'!O:O,'Renda Fixa'!N:N,V396,'Renda Fixa'!I:I,"R"))*VLOOKUP(V396,Tabela2[],2,0),"")</f>
        <v/>
      </c>
      <c r="Y396" s="2" t="str">
        <f>IF(
V396&lt;&gt;"",
(SUMIFS('Renda Fixa'!O:O,'Renda Fixa'!N:N,V396,'Renda Fixa'!I:I,"A")-SUMIFS('Renda Fixa'!O:O,'Renda Fixa'!N:N,V396,'Renda Fixa'!I:I,"R")) *
(VLOOKUP(V396,Tabela2[],2,0) -
(SUMIFS('Renda Fixa'!S:S,'Renda Fixa'!N:N,V396,'Renda Fixa'!I:I,"A")/SUMIFS('Renda Fixa'!O:O,'Renda Fixa'!N:N,V396,'Renda Fixa'!I:I,"A"))),"")</f>
        <v/>
      </c>
    </row>
    <row r="397" spans="3:25" x14ac:dyDescent="0.25">
      <c r="C397" s="16">
        <v>397</v>
      </c>
      <c r="D397" s="16" t="str">
        <f>IFERROR(IF('Renda Variável'!H423&lt;&gt;"",'Renda Variável'!H423,""),"")</f>
        <v/>
      </c>
      <c r="E397" s="16" t="str">
        <f>IFERROR(IF((SUMIFS('Renda Variável'!M:M,'Renda Variável'!H:H,D397,'Renda Variável'!J:J,"C")-SUMIFS('Renda Variável'!M:M,'Renda Variável'!H:H,D397,'Renda Variável'!J:J,"V"))=0,"",IF(D397="","",IF(COUNTIF('Renda Variável'!$H$27:H423,D397)&gt;1,"",C397))),"")</f>
        <v/>
      </c>
      <c r="F397" s="16" t="str">
        <f t="shared" si="15"/>
        <v/>
      </c>
      <c r="G397" s="16" t="str" cm="1">
        <f t="array" ref="G397">IFERROR(INDEX(D:D,F397),"")</f>
        <v/>
      </c>
      <c r="H397" s="16" t="str">
        <f>IF(G397&lt;&gt;"",VLOOKUP(G397,'Renda Variável'!H:I,2,0),"")</f>
        <v/>
      </c>
      <c r="I397" s="17" t="str">
        <f>IF(G397&lt;&gt;"",(SUMIFS('Renda Variável'!M:M,'Renda Variável'!H:H,G397,'Renda Variável'!J:J,"C")-SUMIFS('Renda Variável'!M:M,'Renda Variável'!H:H,G397,'Renda Variável'!J:J,"V"))*VLOOKUP(G397,Tabela1[],2,0),"")</f>
        <v/>
      </c>
      <c r="J397" s="17" t="str">
        <f>IF(
G397&lt;&gt;"",
(SUMIFS('Renda Variável'!M:M,'Renda Variável'!H:H,G397,'Renda Variável'!J:J,"C")-SUMIFS('Renda Variável'!M:M,'Renda Variável'!H:H,G397,'Renda Variável'!J:J,"V")) *
(VLOOKUP(G397,Tabela1[],2,0) -
(SUMIFS('Renda Variável'!Q:Q,'Renda Variável'!H:H,G397,'Renda Variável'!J:J,"C")/SUMIFS('Renda Variável'!M:M,'Renda Variável'!H:H,G397,'Renda Variável'!J:J,"C"))),"")</f>
        <v/>
      </c>
      <c r="R397" s="16">
        <f t="shared" si="17"/>
        <v>397</v>
      </c>
      <c r="S397" s="16" t="str">
        <f>IFERROR(IF('Renda Fixa'!N427&lt;&gt;"",'Renda Fixa'!N427,""),"")</f>
        <v/>
      </c>
      <c r="T397" s="16" t="str">
        <f>IFERROR(IF((SUMIFS('Renda Fixa'!O:O,'Renda Fixa'!N:N,S397,'Renda Fixa'!I:I,"A")-SUMIFS('Renda Fixa'!O:O,'Renda Fixa'!N:N,S397,'Renda Fixa'!I:I,"R"))=0,"",IF(S397="","",IF(COUNTIF('Renda Fixa'!$N$31:N427,S397)&gt;1,"",R397))),"")</f>
        <v/>
      </c>
      <c r="U397" s="16" t="str">
        <f t="shared" si="16"/>
        <v/>
      </c>
      <c r="V397" s="16" t="str" cm="1">
        <f t="array" ref="V397">IFERROR(INDEX(S:S,U397),"")</f>
        <v/>
      </c>
      <c r="W397" s="16" t="str">
        <f>IF(V397&lt;&gt;"",INDEX('Renda Fixa'!J:J,MATCH(V397,'Renda Fixa'!N:N,0)),"")</f>
        <v/>
      </c>
      <c r="X397" s="17" t="str">
        <f>IF(V397&lt;&gt;"",(SUMIFS('Renda Fixa'!O:O,'Renda Fixa'!N:N,V397,'Renda Fixa'!I:I,"A")-SUMIFS('Renda Fixa'!O:O,'Renda Fixa'!N:N,V397,'Renda Fixa'!I:I,"R"))*VLOOKUP(V397,Tabela2[],2,0),"")</f>
        <v/>
      </c>
      <c r="Y397" s="2" t="str">
        <f>IF(
V397&lt;&gt;"",
(SUMIFS('Renda Fixa'!O:O,'Renda Fixa'!N:N,V397,'Renda Fixa'!I:I,"A")-SUMIFS('Renda Fixa'!O:O,'Renda Fixa'!N:N,V397,'Renda Fixa'!I:I,"R")) *
(VLOOKUP(V397,Tabela2[],2,0) -
(SUMIFS('Renda Fixa'!S:S,'Renda Fixa'!N:N,V397,'Renda Fixa'!I:I,"A")/SUMIFS('Renda Fixa'!O:O,'Renda Fixa'!N:N,V397,'Renda Fixa'!I:I,"A"))),"")</f>
        <v/>
      </c>
    </row>
    <row r="398" spans="3:25" x14ac:dyDescent="0.25">
      <c r="C398" s="16">
        <v>398</v>
      </c>
      <c r="D398" s="16" t="str">
        <f>IFERROR(IF('Renda Variável'!H424&lt;&gt;"",'Renda Variável'!H424,""),"")</f>
        <v/>
      </c>
      <c r="E398" s="16" t="str">
        <f>IFERROR(IF((SUMIFS('Renda Variável'!M:M,'Renda Variável'!H:H,D398,'Renda Variável'!J:J,"C")-SUMIFS('Renda Variável'!M:M,'Renda Variável'!H:H,D398,'Renda Variável'!J:J,"V"))=0,"",IF(D398="","",IF(COUNTIF('Renda Variável'!$H$27:H424,D398)&gt;1,"",C398))),"")</f>
        <v/>
      </c>
      <c r="F398" s="16" t="str">
        <f t="shared" si="15"/>
        <v/>
      </c>
      <c r="G398" s="16" t="str" cm="1">
        <f t="array" ref="G398">IFERROR(INDEX(D:D,F398),"")</f>
        <v/>
      </c>
      <c r="H398" s="16" t="str">
        <f>IF(G398&lt;&gt;"",VLOOKUP(G398,'Renda Variável'!H:I,2,0),"")</f>
        <v/>
      </c>
      <c r="I398" s="17" t="str">
        <f>IF(G398&lt;&gt;"",(SUMIFS('Renda Variável'!M:M,'Renda Variável'!H:H,G398,'Renda Variável'!J:J,"C")-SUMIFS('Renda Variável'!M:M,'Renda Variável'!H:H,G398,'Renda Variável'!J:J,"V"))*VLOOKUP(G398,Tabela1[],2,0),"")</f>
        <v/>
      </c>
      <c r="J398" s="17" t="str">
        <f>IF(
G398&lt;&gt;"",
(SUMIFS('Renda Variável'!M:M,'Renda Variável'!H:H,G398,'Renda Variável'!J:J,"C")-SUMIFS('Renda Variável'!M:M,'Renda Variável'!H:H,G398,'Renda Variável'!J:J,"V")) *
(VLOOKUP(G398,Tabela1[],2,0) -
(SUMIFS('Renda Variável'!Q:Q,'Renda Variável'!H:H,G398,'Renda Variável'!J:J,"C")/SUMIFS('Renda Variável'!M:M,'Renda Variável'!H:H,G398,'Renda Variável'!J:J,"C"))),"")</f>
        <v/>
      </c>
      <c r="R398" s="16">
        <f t="shared" si="17"/>
        <v>398</v>
      </c>
      <c r="S398" s="16" t="str">
        <f>IFERROR(IF('Renda Fixa'!N428&lt;&gt;"",'Renda Fixa'!N428,""),"")</f>
        <v/>
      </c>
      <c r="T398" s="16" t="str">
        <f>IFERROR(IF((SUMIFS('Renda Fixa'!O:O,'Renda Fixa'!N:N,S398,'Renda Fixa'!I:I,"A")-SUMIFS('Renda Fixa'!O:O,'Renda Fixa'!N:N,S398,'Renda Fixa'!I:I,"R"))=0,"",IF(S398="","",IF(COUNTIF('Renda Fixa'!$N$31:N428,S398)&gt;1,"",R398))),"")</f>
        <v/>
      </c>
      <c r="U398" s="16" t="str">
        <f t="shared" si="16"/>
        <v/>
      </c>
      <c r="V398" s="16" t="str" cm="1">
        <f t="array" ref="V398">IFERROR(INDEX(S:S,U398),"")</f>
        <v/>
      </c>
      <c r="W398" s="16" t="str">
        <f>IF(V398&lt;&gt;"",INDEX('Renda Fixa'!J:J,MATCH(V398,'Renda Fixa'!N:N,0)),"")</f>
        <v/>
      </c>
      <c r="X398" s="17" t="str">
        <f>IF(V398&lt;&gt;"",(SUMIFS('Renda Fixa'!O:O,'Renda Fixa'!N:N,V398,'Renda Fixa'!I:I,"A")-SUMIFS('Renda Fixa'!O:O,'Renda Fixa'!N:N,V398,'Renda Fixa'!I:I,"R"))*VLOOKUP(V398,Tabela2[],2,0),"")</f>
        <v/>
      </c>
      <c r="Y398" s="2" t="str">
        <f>IF(
V398&lt;&gt;"",
(SUMIFS('Renda Fixa'!O:O,'Renda Fixa'!N:N,V398,'Renda Fixa'!I:I,"A")-SUMIFS('Renda Fixa'!O:O,'Renda Fixa'!N:N,V398,'Renda Fixa'!I:I,"R")) *
(VLOOKUP(V398,Tabela2[],2,0) -
(SUMIFS('Renda Fixa'!S:S,'Renda Fixa'!N:N,V398,'Renda Fixa'!I:I,"A")/SUMIFS('Renda Fixa'!O:O,'Renda Fixa'!N:N,V398,'Renda Fixa'!I:I,"A"))),"")</f>
        <v/>
      </c>
    </row>
    <row r="399" spans="3:25" x14ac:dyDescent="0.25">
      <c r="C399" s="16">
        <v>399</v>
      </c>
      <c r="D399" s="16" t="str">
        <f>IFERROR(IF('Renda Variável'!H425&lt;&gt;"",'Renda Variável'!H425,""),"")</f>
        <v/>
      </c>
      <c r="E399" s="16" t="str">
        <f>IFERROR(IF((SUMIFS('Renda Variável'!M:M,'Renda Variável'!H:H,D399,'Renda Variável'!J:J,"C")-SUMIFS('Renda Variável'!M:M,'Renda Variável'!H:H,D399,'Renda Variável'!J:J,"V"))=0,"",IF(D399="","",IF(COUNTIF('Renda Variável'!$H$27:H425,D399)&gt;1,"",C399))),"")</f>
        <v/>
      </c>
      <c r="F399" s="16" t="str">
        <f t="shared" si="15"/>
        <v/>
      </c>
      <c r="G399" s="16" t="str" cm="1">
        <f t="array" ref="G399">IFERROR(INDEX(D:D,F399),"")</f>
        <v/>
      </c>
      <c r="H399" s="16" t="str">
        <f>IF(G399&lt;&gt;"",VLOOKUP(G399,'Renda Variável'!H:I,2,0),"")</f>
        <v/>
      </c>
      <c r="I399" s="17" t="str">
        <f>IF(G399&lt;&gt;"",(SUMIFS('Renda Variável'!M:M,'Renda Variável'!H:H,G399,'Renda Variável'!J:J,"C")-SUMIFS('Renda Variável'!M:M,'Renda Variável'!H:H,G399,'Renda Variável'!J:J,"V"))*VLOOKUP(G399,Tabela1[],2,0),"")</f>
        <v/>
      </c>
      <c r="J399" s="17" t="str">
        <f>IF(
G399&lt;&gt;"",
(SUMIFS('Renda Variável'!M:M,'Renda Variável'!H:H,G399,'Renda Variável'!J:J,"C")-SUMIFS('Renda Variável'!M:M,'Renda Variável'!H:H,G399,'Renda Variável'!J:J,"V")) *
(VLOOKUP(G399,Tabela1[],2,0) -
(SUMIFS('Renda Variável'!Q:Q,'Renda Variável'!H:H,G399,'Renda Variável'!J:J,"C")/SUMIFS('Renda Variável'!M:M,'Renda Variável'!H:H,G399,'Renda Variável'!J:J,"C"))),"")</f>
        <v/>
      </c>
      <c r="R399" s="16">
        <f t="shared" si="17"/>
        <v>399</v>
      </c>
      <c r="S399" s="16" t="str">
        <f>IFERROR(IF('Renda Fixa'!N429&lt;&gt;"",'Renda Fixa'!N429,""),"")</f>
        <v/>
      </c>
      <c r="T399" s="16" t="str">
        <f>IFERROR(IF((SUMIFS('Renda Fixa'!O:O,'Renda Fixa'!N:N,S399,'Renda Fixa'!I:I,"A")-SUMIFS('Renda Fixa'!O:O,'Renda Fixa'!N:N,S399,'Renda Fixa'!I:I,"R"))=0,"",IF(S399="","",IF(COUNTIF('Renda Fixa'!$N$31:N429,S399)&gt;1,"",R399))),"")</f>
        <v/>
      </c>
      <c r="U399" s="16" t="str">
        <f t="shared" si="16"/>
        <v/>
      </c>
      <c r="V399" s="16" t="str" cm="1">
        <f t="array" ref="V399">IFERROR(INDEX(S:S,U399),"")</f>
        <v/>
      </c>
      <c r="W399" s="16" t="str">
        <f>IF(V399&lt;&gt;"",INDEX('Renda Fixa'!J:J,MATCH(V399,'Renda Fixa'!N:N,0)),"")</f>
        <v/>
      </c>
      <c r="X399" s="17" t="str">
        <f>IF(V399&lt;&gt;"",(SUMIFS('Renda Fixa'!O:O,'Renda Fixa'!N:N,V399,'Renda Fixa'!I:I,"A")-SUMIFS('Renda Fixa'!O:O,'Renda Fixa'!N:N,V399,'Renda Fixa'!I:I,"R"))*VLOOKUP(V399,Tabela2[],2,0),"")</f>
        <v/>
      </c>
      <c r="Y399" s="2" t="str">
        <f>IF(
V399&lt;&gt;"",
(SUMIFS('Renda Fixa'!O:O,'Renda Fixa'!N:N,V399,'Renda Fixa'!I:I,"A")-SUMIFS('Renda Fixa'!O:O,'Renda Fixa'!N:N,V399,'Renda Fixa'!I:I,"R")) *
(VLOOKUP(V399,Tabela2[],2,0) -
(SUMIFS('Renda Fixa'!S:S,'Renda Fixa'!N:N,V399,'Renda Fixa'!I:I,"A")/SUMIFS('Renda Fixa'!O:O,'Renda Fixa'!N:N,V399,'Renda Fixa'!I:I,"A"))),"")</f>
        <v/>
      </c>
    </row>
    <row r="400" spans="3:25" x14ac:dyDescent="0.25">
      <c r="C400" s="16">
        <v>400</v>
      </c>
      <c r="D400" s="16" t="str">
        <f>IFERROR(IF('Renda Variável'!H426&lt;&gt;"",'Renda Variável'!H426,""),"")</f>
        <v/>
      </c>
      <c r="E400" s="16" t="str">
        <f>IFERROR(IF((SUMIFS('Renda Variável'!M:M,'Renda Variável'!H:H,D400,'Renda Variável'!J:J,"C")-SUMIFS('Renda Variável'!M:M,'Renda Variável'!H:H,D400,'Renda Variável'!J:J,"V"))=0,"",IF(D400="","",IF(COUNTIF('Renda Variável'!$H$27:H426,D400)&gt;1,"",C400))),"")</f>
        <v/>
      </c>
      <c r="F400" s="16" t="str">
        <f t="shared" si="15"/>
        <v/>
      </c>
      <c r="G400" s="16" t="str" cm="1">
        <f t="array" ref="G400">IFERROR(INDEX(D:D,F400),"")</f>
        <v/>
      </c>
      <c r="H400" s="16" t="str">
        <f>IF(G400&lt;&gt;"",VLOOKUP(G400,'Renda Variável'!H:I,2,0),"")</f>
        <v/>
      </c>
      <c r="I400" s="17" t="str">
        <f>IF(G400&lt;&gt;"",(SUMIFS('Renda Variável'!M:M,'Renda Variável'!H:H,G400,'Renda Variável'!J:J,"C")-SUMIFS('Renda Variável'!M:M,'Renda Variável'!H:H,G400,'Renda Variável'!J:J,"V"))*VLOOKUP(G400,Tabela1[],2,0),"")</f>
        <v/>
      </c>
      <c r="J400" s="17" t="str">
        <f>IF(
G400&lt;&gt;"",
(SUMIFS('Renda Variável'!M:M,'Renda Variável'!H:H,G400,'Renda Variável'!J:J,"C")-SUMIFS('Renda Variável'!M:M,'Renda Variável'!H:H,G400,'Renda Variável'!J:J,"V")) *
(VLOOKUP(G400,Tabela1[],2,0) -
(SUMIFS('Renda Variável'!Q:Q,'Renda Variável'!H:H,G400,'Renda Variável'!J:J,"C")/SUMIFS('Renda Variável'!M:M,'Renda Variável'!H:H,G400,'Renda Variável'!J:J,"C"))),"")</f>
        <v/>
      </c>
      <c r="R400" s="16">
        <f t="shared" si="17"/>
        <v>400</v>
      </c>
      <c r="S400" s="16" t="str">
        <f>IFERROR(IF('Renda Fixa'!N430&lt;&gt;"",'Renda Fixa'!N430,""),"")</f>
        <v/>
      </c>
      <c r="T400" s="16" t="str">
        <f>IFERROR(IF((SUMIFS('Renda Fixa'!O:O,'Renda Fixa'!N:N,S400,'Renda Fixa'!I:I,"A")-SUMIFS('Renda Fixa'!O:O,'Renda Fixa'!N:N,S400,'Renda Fixa'!I:I,"R"))=0,"",IF(S400="","",IF(COUNTIF('Renda Fixa'!$N$31:N430,S400)&gt;1,"",R400))),"")</f>
        <v/>
      </c>
      <c r="U400" s="16" t="str">
        <f t="shared" si="16"/>
        <v/>
      </c>
      <c r="V400" s="16" t="str" cm="1">
        <f t="array" ref="V400">IFERROR(INDEX(S:S,U400),"")</f>
        <v/>
      </c>
      <c r="W400" s="16" t="str">
        <f>IF(V400&lt;&gt;"",INDEX('Renda Fixa'!J:J,MATCH(V400,'Renda Fixa'!N:N,0)),"")</f>
        <v/>
      </c>
      <c r="X400" s="17" t="str">
        <f>IF(V400&lt;&gt;"",(SUMIFS('Renda Fixa'!O:O,'Renda Fixa'!N:N,V400,'Renda Fixa'!I:I,"A")-SUMIFS('Renda Fixa'!O:O,'Renda Fixa'!N:N,V400,'Renda Fixa'!I:I,"R"))*VLOOKUP(V400,Tabela2[],2,0),"")</f>
        <v/>
      </c>
      <c r="Y400" s="2" t="str">
        <f>IF(
V400&lt;&gt;"",
(SUMIFS('Renda Fixa'!O:O,'Renda Fixa'!N:N,V400,'Renda Fixa'!I:I,"A")-SUMIFS('Renda Fixa'!O:O,'Renda Fixa'!N:N,V400,'Renda Fixa'!I:I,"R")) *
(VLOOKUP(V400,Tabela2[],2,0) -
(SUMIFS('Renda Fixa'!S:S,'Renda Fixa'!N:N,V400,'Renda Fixa'!I:I,"A")/SUMIFS('Renda Fixa'!O:O,'Renda Fixa'!N:N,V400,'Renda Fixa'!I:I,"A"))),"")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Instruções</vt:lpstr>
      <vt:lpstr>Investimentos</vt:lpstr>
      <vt:lpstr>Renda Variável</vt:lpstr>
      <vt:lpstr>Renda Fixa</vt:lpstr>
      <vt:lpstr>Contas</vt:lpstr>
      <vt:lpstr>Mov Contas</vt:lpstr>
      <vt:lpstr>Cadastro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Cavalcanti</dc:creator>
  <cp:lastModifiedBy>Usuário do Windows</cp:lastModifiedBy>
  <dcterms:created xsi:type="dcterms:W3CDTF">2020-09-15T19:23:03Z</dcterms:created>
  <dcterms:modified xsi:type="dcterms:W3CDTF">2022-08-22T17:57:33Z</dcterms:modified>
</cp:coreProperties>
</file>